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template.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DieseArbeitsmappe" defaultThemeVersion="124226"/>
  <bookViews>
    <workbookView xWindow="120" yWindow="135" windowWidth="18795" windowHeight="5325"/>
  </bookViews>
  <sheets>
    <sheet name="Startseite" sheetId="2" r:id="rId1"/>
    <sheet name="Blanko" sheetId="1" state="hidden" r:id="rId2"/>
  </sheets>
  <definedNames>
    <definedName name="_xlnm._FilterDatabase" localSheetId="1" hidden="1">Blanko!$A$1:$J$37</definedName>
    <definedName name="_xlnm.Print_Area" localSheetId="1">Blanko!$A$1:$J$34</definedName>
    <definedName name="_xlnm.Print_Area" localSheetId="0">Startseite!$A$27:$F$55</definedName>
  </definedNames>
  <calcPr calcId="145621"/>
</workbook>
</file>

<file path=xl/calcChain.xml><?xml version="1.0" encoding="utf-8"?>
<calcChain xmlns="http://schemas.openxmlformats.org/spreadsheetml/2006/main">
  <c r="H6" i="1" l="1"/>
  <c r="H7" i="1"/>
  <c r="H8" i="1"/>
  <c r="H9" i="1"/>
  <c r="H10" i="1"/>
  <c r="H11" i="1"/>
  <c r="H12" i="1"/>
  <c r="H13" i="1"/>
  <c r="H14" i="1"/>
  <c r="H15" i="1"/>
  <c r="H16" i="1"/>
  <c r="H17" i="1"/>
  <c r="H18" i="1"/>
  <c r="H19" i="1"/>
  <c r="H20" i="1"/>
  <c r="H21" i="1"/>
  <c r="H22" i="1"/>
  <c r="H23" i="1"/>
  <c r="H24" i="1"/>
  <c r="H25" i="1"/>
  <c r="H26" i="1"/>
  <c r="H27" i="1"/>
  <c r="H28" i="1"/>
  <c r="H29" i="1"/>
  <c r="H30" i="1"/>
  <c r="H31" i="1"/>
  <c r="H32" i="1"/>
  <c r="H33" i="1"/>
  <c r="A5" i="2" l="1"/>
  <c r="E11" i="2" s="1"/>
  <c r="E58" i="1" l="1"/>
  <c r="G58" i="1" s="1"/>
  <c r="E57" i="1"/>
  <c r="G57" i="1" s="1"/>
  <c r="E56" i="1"/>
  <c r="G56" i="1" s="1"/>
  <c r="E55" i="1"/>
  <c r="G55" i="1" s="1"/>
  <c r="E54" i="1"/>
  <c r="G54" i="1" s="1"/>
  <c r="E53" i="1"/>
  <c r="G53" i="1" s="1"/>
  <c r="E48" i="1"/>
  <c r="G48" i="1" s="1"/>
  <c r="E44" i="1"/>
  <c r="G44" i="1" s="1"/>
  <c r="E43" i="1"/>
  <c r="G43" i="1" s="1"/>
  <c r="F5" i="2" l="1"/>
  <c r="G17" i="1" l="1"/>
  <c r="G3" i="1"/>
  <c r="H3" i="1" s="1"/>
  <c r="G4" i="1"/>
  <c r="G5" i="1"/>
  <c r="G6" i="1"/>
  <c r="G7" i="1"/>
  <c r="G8" i="1"/>
  <c r="G9" i="1"/>
  <c r="G10" i="1"/>
  <c r="G11" i="1"/>
  <c r="G12" i="1"/>
  <c r="G13" i="1"/>
  <c r="G14" i="1"/>
  <c r="G15" i="1"/>
  <c r="G16" i="1"/>
  <c r="G18" i="1"/>
  <c r="G19" i="1"/>
  <c r="G20" i="1"/>
  <c r="G21" i="1"/>
  <c r="G22" i="1"/>
  <c r="G23" i="1"/>
  <c r="G24" i="1"/>
  <c r="G25" i="1"/>
  <c r="G26" i="1"/>
  <c r="G27" i="1"/>
  <c r="G28" i="1"/>
  <c r="G29" i="1"/>
  <c r="G30" i="1"/>
  <c r="G31" i="1"/>
  <c r="G33" i="1"/>
  <c r="G32" i="1"/>
  <c r="B3" i="1" l="1"/>
  <c r="J41" i="1"/>
  <c r="M3" i="1" l="1"/>
  <c r="C25" i="2"/>
  <c r="E7" i="2"/>
  <c r="E25" i="2" s="1"/>
  <c r="A3" i="1"/>
  <c r="B4" i="1"/>
  <c r="E9" i="2" l="1"/>
  <c r="M4" i="1"/>
  <c r="H4" i="1" s="1"/>
  <c r="B5" i="1"/>
  <c r="A5" i="1"/>
  <c r="A4" i="1"/>
  <c r="M5" i="1" l="1"/>
  <c r="H5" i="1" s="1"/>
  <c r="B6" i="1"/>
  <c r="J53" i="1"/>
  <c r="J42" i="1"/>
  <c r="J43" i="1"/>
  <c r="J44" i="1"/>
  <c r="J45" i="1"/>
  <c r="J46" i="1"/>
  <c r="M6" i="1" l="1"/>
  <c r="B7" i="1"/>
  <c r="A6" i="1"/>
  <c r="J48" i="1"/>
  <c r="J47" i="1"/>
  <c r="J49" i="1" s="1"/>
  <c r="J50" i="1" s="1"/>
  <c r="M7" i="1" l="1"/>
  <c r="B8" i="1"/>
  <c r="A7" i="1"/>
  <c r="J51" i="1"/>
  <c r="J52" i="1" s="1"/>
  <c r="J54" i="1" s="1"/>
  <c r="M8" i="1" l="1"/>
  <c r="B9" i="1"/>
  <c r="A8" i="1"/>
  <c r="J57" i="1"/>
  <c r="J56" i="1"/>
  <c r="J55" i="1"/>
  <c r="M9" i="1" l="1"/>
  <c r="B10" i="1"/>
  <c r="A9" i="1"/>
  <c r="J58" i="1"/>
  <c r="E46" i="1" s="1"/>
  <c r="G46" i="1" s="1"/>
  <c r="M10" i="1" l="1"/>
  <c r="B11" i="1"/>
  <c r="A10" i="1"/>
  <c r="E50" i="1"/>
  <c r="G50" i="1" s="1"/>
  <c r="E52" i="1"/>
  <c r="G52" i="1" s="1"/>
  <c r="E47" i="1"/>
  <c r="G47" i="1" s="1"/>
  <c r="E45" i="1"/>
  <c r="E51" i="1"/>
  <c r="G51" i="1" s="1"/>
  <c r="E49" i="1"/>
  <c r="G49" i="1" s="1"/>
  <c r="I9" i="1" l="1"/>
  <c r="G45" i="1"/>
  <c r="I3" i="1"/>
  <c r="I4" i="1"/>
  <c r="I5" i="1"/>
  <c r="I6" i="1"/>
  <c r="I7" i="1"/>
  <c r="I8" i="1"/>
  <c r="I11" i="1"/>
  <c r="I10" i="1"/>
  <c r="N3" i="1"/>
  <c r="N4" i="1"/>
  <c r="N5" i="1"/>
  <c r="N6" i="1"/>
  <c r="N7" i="1"/>
  <c r="N8" i="1"/>
  <c r="N10" i="1"/>
  <c r="N11" i="1"/>
  <c r="J3" i="1"/>
  <c r="L3" i="1" s="1"/>
  <c r="J8" i="1"/>
  <c r="J4" i="1"/>
  <c r="L4" i="1" s="1"/>
  <c r="J5" i="1"/>
  <c r="L5" i="1" s="1"/>
  <c r="J6" i="1"/>
  <c r="J7" i="1"/>
  <c r="J10" i="1"/>
  <c r="J11" i="1"/>
  <c r="M11" i="1"/>
  <c r="A11" i="1"/>
  <c r="B12" i="1"/>
  <c r="K3" i="1" l="1"/>
  <c r="K4" i="1"/>
  <c r="I12" i="1"/>
  <c r="L6" i="1"/>
  <c r="N12" i="1"/>
  <c r="J12" i="1"/>
  <c r="M12" i="1"/>
  <c r="A12" i="1"/>
  <c r="B13" i="1"/>
  <c r="I13" i="1" s="1"/>
  <c r="K5" i="1" l="1"/>
  <c r="L7" i="1"/>
  <c r="M13" i="1"/>
  <c r="A13" i="1"/>
  <c r="B14" i="1"/>
  <c r="K6" i="1" l="1"/>
  <c r="I14" i="1"/>
  <c r="L8" i="1"/>
  <c r="N14" i="1"/>
  <c r="J14" i="1"/>
  <c r="A14" i="1"/>
  <c r="B15" i="1"/>
  <c r="M14" i="1"/>
  <c r="K7" i="1" l="1"/>
  <c r="I15" i="1"/>
  <c r="N15" i="1"/>
  <c r="J15" i="1"/>
  <c r="A15" i="1"/>
  <c r="B16" i="1"/>
  <c r="M15" i="1"/>
  <c r="I16" i="1" l="1"/>
  <c r="N16" i="1"/>
  <c r="J16" i="1" s="1"/>
  <c r="A16" i="1"/>
  <c r="B17" i="1"/>
  <c r="M16" i="1"/>
  <c r="I17" i="1" l="1"/>
  <c r="N17" i="1"/>
  <c r="J17" i="1"/>
  <c r="A17" i="1"/>
  <c r="B18" i="1"/>
  <c r="M17" i="1"/>
  <c r="I18" i="1" l="1"/>
  <c r="N18" i="1"/>
  <c r="J18" i="1"/>
  <c r="A18" i="1"/>
  <c r="B19" i="1"/>
  <c r="M18" i="1"/>
  <c r="I19" i="1" l="1"/>
  <c r="N19" i="1"/>
  <c r="J19" i="1"/>
  <c r="A19" i="1"/>
  <c r="B20" i="1"/>
  <c r="M19" i="1"/>
  <c r="I20" i="1" l="1"/>
  <c r="N20" i="1"/>
  <c r="J20" i="1"/>
  <c r="A20" i="1"/>
  <c r="B21" i="1"/>
  <c r="M20" i="1"/>
  <c r="I21" i="1" l="1"/>
  <c r="N21" i="1"/>
  <c r="J21" i="1"/>
  <c r="A21" i="1"/>
  <c r="B22" i="1"/>
  <c r="I22" i="1" l="1"/>
  <c r="N22" i="1"/>
  <c r="J22" i="1"/>
  <c r="M21" i="1"/>
  <c r="A22" i="1"/>
  <c r="B23" i="1"/>
  <c r="M22" i="1"/>
  <c r="I23" i="1" l="1"/>
  <c r="N23" i="1"/>
  <c r="J23" i="1"/>
  <c r="A23" i="1"/>
  <c r="B24" i="1"/>
  <c r="M23" i="1"/>
  <c r="I24" i="1" l="1"/>
  <c r="N24" i="1"/>
  <c r="J24" i="1"/>
  <c r="A24" i="1"/>
  <c r="B25" i="1"/>
  <c r="M24" i="1"/>
  <c r="I25" i="1" l="1"/>
  <c r="N25" i="1"/>
  <c r="J25" i="1"/>
  <c r="A25" i="1"/>
  <c r="B26" i="1"/>
  <c r="M25" i="1"/>
  <c r="I26" i="1" l="1"/>
  <c r="N26" i="1"/>
  <c r="J26" i="1"/>
  <c r="A26" i="1"/>
  <c r="B27" i="1"/>
  <c r="I27" i="1" l="1"/>
  <c r="N27" i="1"/>
  <c r="J27" i="1"/>
  <c r="M26" i="1"/>
  <c r="A27" i="1"/>
  <c r="B28" i="1"/>
  <c r="I28" i="1" l="1"/>
  <c r="N28" i="1"/>
  <c r="M27" i="1"/>
  <c r="A28" i="1"/>
  <c r="B29" i="1"/>
  <c r="I29" i="1" l="1"/>
  <c r="N29" i="1"/>
  <c r="J28" i="1"/>
  <c r="M28" i="1"/>
  <c r="A29" i="1"/>
  <c r="B30" i="1"/>
  <c r="I30" i="1" l="1"/>
  <c r="N30" i="1"/>
  <c r="J29" i="1"/>
  <c r="M29" i="1"/>
  <c r="A30" i="1"/>
  <c r="B31" i="1"/>
  <c r="I31" i="1" l="1"/>
  <c r="M30" i="1"/>
  <c r="M31" i="1" s="1"/>
  <c r="N31" i="1"/>
  <c r="J30" i="1"/>
  <c r="A31" i="1"/>
  <c r="B32" i="1"/>
  <c r="I32" i="1" l="1"/>
  <c r="M32" i="1"/>
  <c r="N32" i="1"/>
  <c r="J31" i="1"/>
  <c r="A32" i="1"/>
  <c r="B33" i="1"/>
  <c r="I33" i="1" l="1"/>
  <c r="M33" i="1"/>
  <c r="N33" i="1"/>
  <c r="J32" i="1"/>
  <c r="A33" i="1"/>
  <c r="J33" i="1" l="1"/>
  <c r="G34" i="1"/>
  <c r="N9" i="1" l="1"/>
  <c r="J9" i="1"/>
  <c r="L9" i="1" s="1"/>
  <c r="K8" i="1" l="1"/>
  <c r="L10" i="1"/>
  <c r="K9" i="1" l="1"/>
  <c r="L11" i="1"/>
  <c r="K10" i="1" l="1"/>
  <c r="L12" i="1"/>
  <c r="K11" i="1" l="1"/>
  <c r="N13" i="1" l="1"/>
  <c r="J13" i="1"/>
  <c r="J34" i="1" s="1"/>
  <c r="H34" i="1" s="1"/>
  <c r="L13" i="1" l="1"/>
  <c r="K12" i="1" l="1"/>
  <c r="L14" i="1"/>
  <c r="K13" i="1" l="1"/>
  <c r="L15" i="1"/>
  <c r="K14" i="1" l="1"/>
  <c r="L16" i="1"/>
  <c r="K15" i="1" l="1"/>
  <c r="L17" i="1"/>
  <c r="L18" i="1" s="1"/>
  <c r="L19" i="1" s="1"/>
  <c r="L20" i="1" l="1"/>
  <c r="K19" i="1"/>
  <c r="K17" i="1"/>
  <c r="K18" i="1"/>
  <c r="K16" i="1"/>
  <c r="L21" i="1" l="1"/>
  <c r="L22" i="1" s="1"/>
  <c r="L23" i="1" s="1"/>
  <c r="K20" i="1"/>
  <c r="L24" i="1" l="1"/>
  <c r="L25" i="1" s="1"/>
  <c r="L26" i="1" s="1"/>
  <c r="K23" i="1"/>
  <c r="K21" i="1"/>
  <c r="K22" i="1"/>
  <c r="L27" i="1" l="1"/>
  <c r="K26" i="1"/>
  <c r="K24" i="1"/>
  <c r="K25" i="1"/>
  <c r="L28" i="1" l="1"/>
  <c r="L29" i="1" s="1"/>
  <c r="L30" i="1" s="1"/>
  <c r="K27" i="1"/>
  <c r="L31" i="1" l="1"/>
  <c r="L32" i="1" s="1"/>
  <c r="L33" i="1" s="1"/>
  <c r="L34" i="1" s="1"/>
  <c r="K33" i="1" s="1"/>
  <c r="K30" i="1"/>
  <c r="K28" i="1"/>
  <c r="K29" i="1"/>
  <c r="K31" i="1" l="1"/>
  <c r="K32" i="1"/>
  <c r="I2" i="1" l="1"/>
</calcChain>
</file>

<file path=xl/comments1.xml><?xml version="1.0" encoding="utf-8"?>
<comments xmlns="http://schemas.openxmlformats.org/spreadsheetml/2006/main">
  <authors>
    <author>Max</author>
  </authors>
  <commentList>
    <comment ref="G2" authorId="0">
      <text>
        <r>
          <rPr>
            <b/>
            <sz val="12"/>
            <color indexed="81"/>
            <rFont val="Arial"/>
            <family val="2"/>
          </rPr>
          <t>In dieser Spalte wird die tägliche Arbeitszeit berechnet.</t>
        </r>
        <r>
          <rPr>
            <sz val="8"/>
            <color indexed="81"/>
            <rFont val="Tahoma"/>
            <family val="2"/>
          </rPr>
          <t xml:space="preserve">
</t>
        </r>
      </text>
    </comment>
    <comment ref="H2" authorId="0">
      <text>
        <r>
          <rPr>
            <b/>
            <sz val="12"/>
            <color indexed="81"/>
            <rFont val="Arial"/>
            <family val="2"/>
          </rPr>
          <t>In dieser Spalte wird für jede Woche die Fehl- bzw, Gutzeit berechnet.</t>
        </r>
        <r>
          <rPr>
            <sz val="8"/>
            <color indexed="81"/>
            <rFont val="Tahoma"/>
            <family val="2"/>
          </rPr>
          <t xml:space="preserve">
</t>
        </r>
      </text>
    </comment>
    <comment ref="I2" authorId="0">
      <text>
        <r>
          <rPr>
            <b/>
            <sz val="12"/>
            <color indexed="81"/>
            <rFont val="Arial"/>
            <family val="2"/>
          </rPr>
          <t xml:space="preserve">Hier wird das  Arbeitsende für den letzten Wochenarbeitstag vorgeschlagen.
</t>
        </r>
        <r>
          <rPr>
            <sz val="12"/>
            <color indexed="81"/>
            <rFont val="Arial"/>
            <family val="2"/>
          </rPr>
          <t xml:space="preserve">
</t>
        </r>
      </text>
    </comment>
    <comment ref="G34" authorId="0">
      <text>
        <r>
          <rPr>
            <b/>
            <sz val="11"/>
            <color indexed="81"/>
            <rFont val="Arial"/>
            <family val="2"/>
          </rPr>
          <t>Dies ist die bereits eingearbeitete Zeit</t>
        </r>
        <r>
          <rPr>
            <b/>
            <sz val="11"/>
            <color indexed="81"/>
            <rFont val="Tahoma"/>
            <family val="2"/>
          </rPr>
          <t xml:space="preserve">
</t>
        </r>
        <r>
          <rPr>
            <b/>
            <sz val="11"/>
            <color indexed="81"/>
            <rFont val="Arial"/>
            <family val="2"/>
          </rPr>
          <t>für dieses Monat.</t>
        </r>
      </text>
    </comment>
    <comment ref="H34" authorId="0">
      <text>
        <r>
          <rPr>
            <b/>
            <sz val="12"/>
            <color indexed="81"/>
            <rFont val="Arial"/>
            <family val="2"/>
          </rPr>
          <t>Dies ist die Fehl- oder Gutzeit für dieses Monat</t>
        </r>
        <r>
          <rPr>
            <sz val="8"/>
            <color indexed="81"/>
            <rFont val="Tahoma"/>
            <family val="2"/>
          </rPr>
          <t xml:space="preserve">
</t>
        </r>
      </text>
    </comment>
    <comment ref="J34" authorId="0">
      <text>
        <r>
          <rPr>
            <b/>
            <sz val="12"/>
            <color indexed="81"/>
            <rFont val="Arial"/>
            <family val="2"/>
          </rPr>
          <t>Dies ist die Gesamt-arbeitszeit für dieses Monat</t>
        </r>
        <r>
          <rPr>
            <sz val="8"/>
            <color indexed="81"/>
            <rFont val="Tahoma"/>
            <family val="2"/>
          </rPr>
          <t xml:space="preserve">
-</t>
        </r>
      </text>
    </comment>
  </commentList>
</comments>
</file>

<file path=xl/sharedStrings.xml><?xml version="1.0" encoding="utf-8"?>
<sst xmlns="http://schemas.openxmlformats.org/spreadsheetml/2006/main" count="84" uniqueCount="71">
  <si>
    <t>Datum</t>
  </si>
  <si>
    <t>Bemerkung</t>
  </si>
  <si>
    <t>Täglich</t>
  </si>
  <si>
    <t>Arbeits-</t>
  </si>
  <si>
    <t>Beginn</t>
  </si>
  <si>
    <t>Ende</t>
  </si>
  <si>
    <t>Pause / Fehlzeit</t>
  </si>
  <si>
    <t>Karfreitag</t>
  </si>
  <si>
    <t>Ostermontag</t>
  </si>
  <si>
    <t>Ch. Himmelfahrt</t>
  </si>
  <si>
    <t>Pfingstmontag</t>
  </si>
  <si>
    <t>Fronleichnam</t>
  </si>
  <si>
    <t>Tag d. DT. Einheit</t>
  </si>
  <si>
    <t>Allerheiligen</t>
  </si>
  <si>
    <t>Hl. Abend</t>
  </si>
  <si>
    <t>1. Weihnachtsfeiertag</t>
  </si>
  <si>
    <t>2. Weihnachtsfeiertag</t>
  </si>
  <si>
    <t>Neujahr</t>
  </si>
  <si>
    <t>Hl. 3 Könige</t>
  </si>
  <si>
    <t>Tag der Arbeit</t>
  </si>
  <si>
    <t>Feiertage:</t>
  </si>
  <si>
    <t>Tag</t>
  </si>
  <si>
    <t>Ausfüllhinweise:</t>
  </si>
  <si>
    <t>Lizezvereinbarung:</t>
  </si>
  <si>
    <r>
      <t xml:space="preserve">Soll dieses Tool nutzen wer will.
Kostet nichts.
Daher interessieren mich Reklamationen auch nicht.
Ich übernehme keine Garantie für irgendwas.
Sollten Hard- oder Softwarefehler auf dem Rechner auftreten, liegt das bestimmt nicht an dieser EXCEL-Datei.
Nochmal: Keine Gewährleistung.
</t>
    </r>
    <r>
      <rPr>
        <b/>
        <sz val="16"/>
        <rFont val="Arial"/>
        <family val="2"/>
      </rPr>
      <t>Die Garantie erlischt mit der Installation.</t>
    </r>
  </si>
  <si>
    <t>( Frei, Urlaub, Krankheit, o.ä.)</t>
  </si>
  <si>
    <t>Frei</t>
  </si>
  <si>
    <t>Urlaub</t>
  </si>
  <si>
    <t>Krankheit</t>
  </si>
  <si>
    <t>Sollstd.
 je Tag</t>
  </si>
  <si>
    <t>Std. je Tag</t>
  </si>
  <si>
    <t>entspricht (regelm.)</t>
  </si>
  <si>
    <t>Jahr</t>
  </si>
  <si>
    <t>Gausssche Osterformel</t>
  </si>
  <si>
    <t>Ostersonntag</t>
  </si>
  <si>
    <t>Monat</t>
  </si>
  <si>
    <t>Installations-
hinweise:</t>
  </si>
  <si>
    <t>Maria Himmelfahrt</t>
  </si>
  <si>
    <r>
      <t xml:space="preserve">(Dezimal)     </t>
    </r>
    <r>
      <rPr>
        <b/>
        <sz val="12"/>
        <rFont val="Arial"/>
        <family val="2"/>
      </rPr>
      <t xml:space="preserve"> = &gt;</t>
    </r>
  </si>
  <si>
    <t>Pfingstsonntag</t>
  </si>
  <si>
    <r>
      <t>Diese EXCEL-Liste ist als Vorlage mit Makros erstellt. (Version: Office  2010   .XLTM)
Sie ist in den Vorlagenordner von Microsoft zu speichern (Templates).
Somit kann man man in EXCEL unter "DATEI NEU" eine neue EXCEL-Tabelle (für ein neues Jahr / andere Person) erstellen.
Die wöchentliche Arbeitszeit (DEZIMAL) und die Arbeitstage je Woche sind ebenfalls anzugeben. 
Die individuelle Arbeitszeit für</t>
    </r>
    <r>
      <rPr>
        <u/>
        <sz val="12"/>
        <rFont val="Arial"/>
        <family val="2"/>
      </rPr>
      <t xml:space="preserve"> jeden</t>
    </r>
    <r>
      <rPr>
        <sz val="12"/>
        <rFont val="Arial"/>
        <family val="2"/>
      </rPr>
      <t xml:space="preserve"> Wochentag (Format: h:mm) ist einzutragen. 
(Die Wochensumme sollte dann mit der wöchentlichen Arbeitszeit übereinstimmen.)
</t>
    </r>
  </si>
  <si>
    <t xml:space="preserve">Verteilung der Arbeitszeit:                  am  Montag   </t>
  </si>
  <si>
    <t xml:space="preserve">am  Dienstag   </t>
  </si>
  <si>
    <t xml:space="preserve">am  Mittwoch   </t>
  </si>
  <si>
    <t xml:space="preserve">am  Donnerstag   </t>
  </si>
  <si>
    <t xml:space="preserve">am  Freitag   </t>
  </si>
  <si>
    <t xml:space="preserve">…und der Vollständigkeit halber       am  Samstag   </t>
  </si>
  <si>
    <t xml:space="preserve">am  Sonntag   </t>
  </si>
  <si>
    <t xml:space="preserve">Wochensumme:   </t>
  </si>
  <si>
    <t xml:space="preserve">  Std : Min</t>
  </si>
  <si>
    <t xml:space="preserve">Arbeitstage je Woche: </t>
  </si>
  <si>
    <t xml:space="preserve">Jahr  </t>
  </si>
  <si>
    <t xml:space="preserve">Monat  </t>
  </si>
  <si>
    <t xml:space="preserve">Wöchentliche Arbeitszeit: </t>
  </si>
  <si>
    <t>WochenIST</t>
  </si>
  <si>
    <t>WochenSOLL</t>
  </si>
  <si>
    <r>
      <t xml:space="preserve">Stechuhr
</t>
    </r>
    <r>
      <rPr>
        <sz val="10"/>
        <rFont val="Arial"/>
        <family val="2"/>
      </rPr>
      <t>by M. K.                                                                             www.koeginator.de                                                                       Version 8.0</t>
    </r>
  </si>
  <si>
    <t>Arb-Zeit</t>
  </si>
  <si>
    <t xml:space="preserve">Neues Blatt erstellen für: </t>
  </si>
  <si>
    <t>mit</t>
  </si>
  <si>
    <r>
      <t>Nach dem Erstellen eines neuen Tabellenblattes empfiehlt es sich mit Doppelklick in den "Reiter" &gt;</t>
    </r>
    <r>
      <rPr>
        <i/>
        <sz val="12"/>
        <rFont val="Arial"/>
        <family val="2"/>
      </rPr>
      <t>Tabelle ??</t>
    </r>
    <r>
      <rPr>
        <sz val="12"/>
        <rFont val="Arial"/>
        <family val="2"/>
      </rPr>
      <t xml:space="preserve">&lt; zu wechseln und 
diesen Namen gegen den Monatsnamen für dieses Tabellenblat auszutauschen.
Im Tabellenblatt sind die Zeiten für Arbeitsbeginn und Arbeitsende, 
evtl. Pausen (u.U. mit Privatzeiten für Arztbesuch, Einkäufe...) einzutragen.
Bemerkungen hierzu können im Feld </t>
    </r>
    <r>
      <rPr>
        <i/>
        <sz val="12"/>
        <rFont val="Arial"/>
        <family val="2"/>
      </rPr>
      <t>Bemerkungen</t>
    </r>
    <r>
      <rPr>
        <sz val="12"/>
        <rFont val="Arial"/>
        <family val="2"/>
      </rPr>
      <t xml:space="preserve"> angegeben werden.
Bei </t>
    </r>
    <r>
      <rPr>
        <u/>
        <sz val="12"/>
        <rFont val="Arial"/>
        <family val="2"/>
      </rPr>
      <t>freien Tagen</t>
    </r>
    <r>
      <rPr>
        <sz val="12"/>
        <rFont val="Arial"/>
        <family val="2"/>
      </rPr>
      <t xml:space="preserve"> ist im Feld </t>
    </r>
    <r>
      <rPr>
        <i/>
        <sz val="12"/>
        <rFont val="Arial"/>
        <family val="2"/>
      </rPr>
      <t>Bemerkung</t>
    </r>
    <r>
      <rPr>
        <sz val="12"/>
        <rFont val="Arial"/>
        <family val="2"/>
      </rPr>
      <t xml:space="preserve"> exakt das Wort </t>
    </r>
    <r>
      <rPr>
        <b/>
        <sz val="12"/>
        <rFont val="Arial"/>
        <family val="2"/>
      </rPr>
      <t>Frei</t>
    </r>
    <r>
      <rPr>
        <sz val="12"/>
        <rFont val="Arial"/>
        <family val="2"/>
      </rPr>
      <t xml:space="preserve"> einzugeben.
Bei </t>
    </r>
    <r>
      <rPr>
        <u/>
        <sz val="12"/>
        <rFont val="Arial"/>
        <family val="2"/>
      </rPr>
      <t>Urlaub</t>
    </r>
    <r>
      <rPr>
        <sz val="12"/>
        <rFont val="Arial"/>
        <family val="2"/>
      </rPr>
      <t xml:space="preserve"> ist im Feld Bemerkung exakt das Wort </t>
    </r>
    <r>
      <rPr>
        <b/>
        <sz val="12"/>
        <rFont val="Arial"/>
        <family val="2"/>
      </rPr>
      <t>Urlaub</t>
    </r>
    <r>
      <rPr>
        <sz val="12"/>
        <rFont val="Arial"/>
        <family val="2"/>
      </rPr>
      <t xml:space="preserve"> einzugeben.
Bei </t>
    </r>
    <r>
      <rPr>
        <u/>
        <sz val="12"/>
        <rFont val="Arial"/>
        <family val="2"/>
      </rPr>
      <t>Krankheit</t>
    </r>
    <r>
      <rPr>
        <sz val="12"/>
        <rFont val="Arial"/>
        <family val="2"/>
      </rPr>
      <t xml:space="preserve"> ist im Feld </t>
    </r>
    <r>
      <rPr>
        <i/>
        <sz val="12"/>
        <rFont val="Arial"/>
        <family val="2"/>
      </rPr>
      <t>Bemerkung</t>
    </r>
    <r>
      <rPr>
        <sz val="12"/>
        <rFont val="Arial"/>
        <family val="2"/>
      </rPr>
      <t xml:space="preserve"> exakt das Wort </t>
    </r>
    <r>
      <rPr>
        <b/>
        <sz val="12"/>
        <rFont val="Arial"/>
        <family val="2"/>
      </rPr>
      <t>Krankheit</t>
    </r>
    <r>
      <rPr>
        <sz val="12"/>
        <rFont val="Arial"/>
        <family val="2"/>
      </rPr>
      <t xml:space="preserve"> einzugeben.
Damit wird die tägliche Arbeitszeit um den Tagesstundenanteil verringert.
</t>
    </r>
  </si>
  <si>
    <t>Monatliche Summen (Std:Min):</t>
  </si>
  <si>
    <t>je Woche</t>
  </si>
  <si>
    <t>SOLL - IST</t>
  </si>
  <si>
    <t>FUK-FI</t>
  </si>
  <si>
    <t>Wie viele Tage hat die Woche ?</t>
  </si>
  <si>
    <t>Da gibt's Arbeitsschutzgesetze, die sagen , dass maximal 10 Stunden täglich gearbeitet werden dürfen.</t>
  </si>
  <si>
    <t>Die Berechnung der Feiertage (Gauß'sche Osterformel) funktioniert nur bis zum Jahr 8202 (Da gibt's Dich schon lange nicht mehr).</t>
  </si>
  <si>
    <t>Wenn Du 24 Stunden an 7 Tagen arbeitest solltest Du die Nacht dazunehmen um so viele Stunden in der Woche zu schuften.</t>
  </si>
  <si>
    <t>Arbeits</t>
  </si>
  <si>
    <t>Schluss um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</si>
</sst>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h]:mm"/>
    <numFmt numFmtId="165" formatCode="0.0"/>
    <numFmt numFmtId="166" formatCode="h:mm;@"/>
    <numFmt numFmtId="167" formatCode="####"/>
  </numFmts>
  <fonts count="38" x14ac:knownFonts="1">
    <font>
      <sz val="10"/>
      <color theme="1"/>
      <name val="Arial"/>
      <family val="2"/>
    </font>
    <font>
      <sz val="10"/>
      <name val="Arial"/>
      <family val="2"/>
    </font>
    <font>
      <sz val="20"/>
      <name val="Arial"/>
      <family val="2"/>
    </font>
    <font>
      <sz val="12"/>
      <name val="Arial"/>
      <family val="2"/>
    </font>
    <font>
      <i/>
      <sz val="12"/>
      <name val="Arial"/>
      <family val="2"/>
    </font>
    <font>
      <b/>
      <sz val="12"/>
      <name val="Arial"/>
      <family val="2"/>
    </font>
    <font>
      <b/>
      <sz val="16"/>
      <name val="Arial"/>
      <family val="2"/>
    </font>
    <font>
      <sz val="18"/>
      <name val="Arial"/>
      <family val="2"/>
    </font>
    <font>
      <b/>
      <sz val="10"/>
      <name val="Arial"/>
      <family val="2"/>
    </font>
    <font>
      <sz val="12"/>
      <color indexed="8"/>
      <name val="Arial"/>
      <family val="2"/>
    </font>
    <font>
      <b/>
      <sz val="12"/>
      <color indexed="8"/>
      <name val="Arial"/>
      <family val="2"/>
    </font>
    <font>
      <sz val="10"/>
      <color indexed="9"/>
      <name val="Arial"/>
      <family val="2"/>
    </font>
    <font>
      <sz val="10"/>
      <color indexed="10"/>
      <name val="Arial"/>
      <family val="2"/>
    </font>
    <font>
      <sz val="8"/>
      <name val="Arial"/>
      <family val="2"/>
    </font>
    <font>
      <b/>
      <sz val="10"/>
      <name val="Helv"/>
    </font>
    <font>
      <sz val="10"/>
      <color rgb="FFFF0000"/>
      <name val="Arial"/>
      <family val="2"/>
    </font>
    <font>
      <u/>
      <sz val="12"/>
      <name val="Arial"/>
      <family val="2"/>
    </font>
    <font>
      <sz val="10"/>
      <color theme="0"/>
      <name val="Arial"/>
      <family val="2"/>
    </font>
    <font>
      <sz val="20"/>
      <color theme="0"/>
      <name val="Arial"/>
      <family val="2"/>
    </font>
    <font>
      <sz val="20"/>
      <color rgb="FFFF0000"/>
      <name val="Arial"/>
      <family val="2"/>
    </font>
    <font>
      <sz val="10"/>
      <color theme="3" tint="0.39997558519241921"/>
      <name val="Arial"/>
      <family val="2"/>
    </font>
    <font>
      <b/>
      <sz val="10"/>
      <color rgb="FFFF0000"/>
      <name val="Helv"/>
    </font>
    <font>
      <b/>
      <sz val="10"/>
      <color indexed="8"/>
      <name val="Arial"/>
      <family val="2"/>
    </font>
    <font>
      <b/>
      <sz val="12"/>
      <color theme="0"/>
      <name val="Arial"/>
      <family val="2"/>
    </font>
    <font>
      <b/>
      <sz val="10"/>
      <color rgb="FFFF0000"/>
      <name val="Arial"/>
      <family val="2"/>
    </font>
    <font>
      <sz val="12"/>
      <color rgb="FFFF0000"/>
      <name val="Arial"/>
      <family val="2"/>
    </font>
    <font>
      <sz val="14"/>
      <name val="Arial"/>
      <family val="2"/>
    </font>
    <font>
      <b/>
      <sz val="14"/>
      <color rgb="FF339966"/>
      <name val="Arial"/>
      <family val="2"/>
    </font>
    <font>
      <sz val="12"/>
      <color theme="1"/>
      <name val="Arial"/>
      <family val="2"/>
    </font>
    <font>
      <b/>
      <sz val="10"/>
      <color theme="0"/>
      <name val="Arial"/>
      <family val="2"/>
    </font>
    <font>
      <b/>
      <sz val="12"/>
      <color theme="1"/>
      <name val="Arial"/>
      <family val="2"/>
    </font>
    <font>
      <sz val="8"/>
      <color indexed="81"/>
      <name val="Tahoma"/>
      <family val="2"/>
    </font>
    <font>
      <b/>
      <sz val="11"/>
      <color indexed="81"/>
      <name val="Tahoma"/>
      <family val="2"/>
    </font>
    <font>
      <b/>
      <sz val="12"/>
      <color indexed="81"/>
      <name val="Arial"/>
      <family val="2"/>
    </font>
    <font>
      <b/>
      <sz val="11"/>
      <color indexed="81"/>
      <name val="Arial"/>
      <family val="2"/>
    </font>
    <font>
      <sz val="10"/>
      <color rgb="FFFF0000"/>
      <name val="Helv"/>
    </font>
    <font>
      <sz val="12"/>
      <color indexed="81"/>
      <name val="Arial"/>
      <family val="2"/>
    </font>
    <font>
      <b/>
      <sz val="12"/>
      <color theme="6" tint="-0.249977111117893"/>
      <name val="Arial"/>
      <family val="2"/>
    </font>
  </fonts>
  <fills count="3">
    <fill>
      <patternFill patternType="none"/>
    </fill>
    <fill>
      <patternFill patternType="gray125"/>
    </fill>
    <fill>
      <patternFill patternType="solid">
        <fgColor indexed="10"/>
        <bgColor indexed="64"/>
      </patternFill>
    </fill>
  </fills>
  <borders count="23">
    <border>
      <left/>
      <right/>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1">
    <xf numFmtId="0" fontId="0" fillId="0" borderId="0"/>
  </cellStyleXfs>
  <cellXfs count="169">
    <xf numFmtId="0" fontId="0" fillId="0" borderId="0" xfId="0"/>
    <xf numFmtId="0" fontId="10" fillId="0" borderId="2" xfId="0" applyFont="1" applyBorder="1" applyAlignment="1" applyProtection="1">
      <alignment horizontal="center" vertical="center"/>
    </xf>
    <xf numFmtId="0" fontId="10" fillId="0" borderId="0" xfId="0" applyFont="1" applyAlignment="1" applyProtection="1">
      <alignment horizontal="center" vertical="center"/>
    </xf>
    <xf numFmtId="0" fontId="10" fillId="0" borderId="7" xfId="0" applyFont="1" applyBorder="1" applyAlignment="1" applyProtection="1">
      <alignment horizontal="center" vertical="center"/>
    </xf>
    <xf numFmtId="0" fontId="10" fillId="0" borderId="8" xfId="0" applyFont="1" applyFill="1" applyBorder="1" applyAlignment="1" applyProtection="1">
      <alignment horizontal="center" vertical="center"/>
    </xf>
    <xf numFmtId="0" fontId="0" fillId="0" borderId="0" xfId="0" applyProtection="1"/>
    <xf numFmtId="0" fontId="9" fillId="0" borderId="3" xfId="0" applyFont="1" applyBorder="1" applyAlignment="1" applyProtection="1">
      <alignment horizontal="left" vertical="center"/>
    </xf>
    <xf numFmtId="14" fontId="9" fillId="0" borderId="4" xfId="0" applyNumberFormat="1" applyFont="1" applyBorder="1" applyAlignment="1" applyProtection="1">
      <alignment horizontal="center" vertical="center"/>
    </xf>
    <xf numFmtId="14" fontId="9" fillId="0" borderId="7" xfId="0" applyNumberFormat="1" applyFont="1" applyBorder="1" applyAlignment="1" applyProtection="1">
      <alignment horizontal="center" vertical="center"/>
    </xf>
    <xf numFmtId="0" fontId="10" fillId="0" borderId="6" xfId="0" applyFont="1" applyBorder="1" applyAlignment="1" applyProtection="1">
      <alignment horizontal="center" vertical="center"/>
    </xf>
    <xf numFmtId="0" fontId="2" fillId="0" borderId="0" xfId="0" applyFont="1" applyProtection="1"/>
    <xf numFmtId="0" fontId="3" fillId="0" borderId="0" xfId="0" applyFont="1" applyAlignment="1" applyProtection="1">
      <alignment horizontal="center" vertical="center"/>
    </xf>
    <xf numFmtId="0" fontId="2" fillId="0" borderId="0" xfId="0" applyFont="1" applyAlignment="1" applyProtection="1">
      <alignment vertical="center"/>
    </xf>
    <xf numFmtId="0" fontId="1" fillId="0" borderId="0" xfId="0" applyFont="1" applyFill="1" applyBorder="1" applyAlignment="1" applyProtection="1">
      <alignment vertical="center"/>
    </xf>
    <xf numFmtId="0" fontId="1" fillId="0" borderId="0" xfId="0" applyFont="1" applyBorder="1" applyAlignment="1" applyProtection="1">
      <alignment vertical="center"/>
    </xf>
    <xf numFmtId="0" fontId="3" fillId="0" borderId="0" xfId="0" applyFont="1" applyAlignment="1" applyProtection="1">
      <alignment horizontal="left" vertical="center" textRotation="90"/>
    </xf>
    <xf numFmtId="0" fontId="9" fillId="0" borderId="11" xfId="0" applyFont="1" applyBorder="1" applyAlignment="1" applyProtection="1">
      <alignment horizontal="left" vertical="center"/>
    </xf>
    <xf numFmtId="0" fontId="9" fillId="0" borderId="6" xfId="0" applyFont="1" applyBorder="1" applyAlignment="1" applyProtection="1">
      <alignment horizontal="left" vertical="center"/>
    </xf>
    <xf numFmtId="0" fontId="7" fillId="0" borderId="12" xfId="0" applyFont="1" applyBorder="1" applyAlignment="1" applyProtection="1">
      <alignment horizontal="center" vertical="center"/>
      <protection locked="0"/>
    </xf>
    <xf numFmtId="165" fontId="7" fillId="0" borderId="12" xfId="0" applyNumberFormat="1" applyFont="1" applyBorder="1" applyAlignment="1" applyProtection="1">
      <alignment horizontal="center" vertical="center"/>
      <protection locked="0"/>
    </xf>
    <xf numFmtId="0" fontId="7" fillId="0" borderId="0" xfId="0" applyFont="1" applyAlignment="1" applyProtection="1">
      <alignment vertical="center"/>
    </xf>
    <xf numFmtId="0" fontId="7" fillId="0" borderId="0" xfId="0" applyFont="1" applyAlignment="1" applyProtection="1">
      <alignment horizontal="right" vertical="center"/>
    </xf>
    <xf numFmtId="0" fontId="3" fillId="0" borderId="0" xfId="0" applyFont="1" applyProtection="1"/>
    <xf numFmtId="0" fontId="12" fillId="0" borderId="0" xfId="0" applyFont="1" applyProtection="1"/>
    <xf numFmtId="164" fontId="11" fillId="0" borderId="5" xfId="0" applyNumberFormat="1" applyFont="1" applyBorder="1" applyAlignment="1" applyProtection="1">
      <alignment horizontal="center" vertical="center"/>
    </xf>
    <xf numFmtId="164" fontId="11" fillId="0" borderId="8" xfId="0" applyNumberFormat="1" applyFont="1" applyBorder="1" applyAlignment="1" applyProtection="1">
      <alignment horizontal="center" vertical="center"/>
    </xf>
    <xf numFmtId="164" fontId="11" fillId="0" borderId="2" xfId="0" applyNumberFormat="1" applyFont="1" applyBorder="1" applyAlignment="1" applyProtection="1">
      <alignment horizontal="center" vertical="center"/>
    </xf>
    <xf numFmtId="0" fontId="3" fillId="0" borderId="0" xfId="0" applyFont="1" applyFill="1" applyAlignment="1" applyProtection="1">
      <alignment horizontal="center" vertical="center"/>
    </xf>
    <xf numFmtId="164" fontId="3" fillId="0" borderId="0" xfId="0" applyNumberFormat="1" applyFont="1" applyFill="1" applyAlignment="1" applyProtection="1">
      <alignment horizontal="right" vertical="center"/>
    </xf>
    <xf numFmtId="164" fontId="2" fillId="0" borderId="0" xfId="0" applyNumberFormat="1" applyFont="1" applyFill="1" applyAlignment="1" applyProtection="1">
      <alignment vertical="center"/>
    </xf>
    <xf numFmtId="0" fontId="2" fillId="0" borderId="0" xfId="0" applyFont="1" applyFill="1" applyAlignment="1" applyProtection="1">
      <alignment vertical="center"/>
    </xf>
    <xf numFmtId="166" fontId="3" fillId="0" borderId="0" xfId="0" applyNumberFormat="1" applyFont="1" applyFill="1" applyAlignment="1" applyProtection="1">
      <alignment vertical="center"/>
    </xf>
    <xf numFmtId="0" fontId="3" fillId="0" borderId="0" xfId="0" applyFont="1" applyFill="1" applyAlignment="1" applyProtection="1">
      <alignment vertical="center"/>
    </xf>
    <xf numFmtId="0" fontId="3" fillId="0" borderId="0" xfId="0" applyFont="1" applyAlignment="1" applyProtection="1">
      <alignment horizontal="right" vertical="center"/>
    </xf>
    <xf numFmtId="164" fontId="3" fillId="0" borderId="0" xfId="0" applyNumberFormat="1" applyFont="1" applyAlignment="1" applyProtection="1">
      <alignment vertical="center"/>
    </xf>
    <xf numFmtId="20" fontId="3" fillId="0" borderId="9" xfId="0" applyNumberFormat="1" applyFont="1" applyFill="1" applyBorder="1" applyAlignment="1" applyProtection="1">
      <alignment horizontal="center"/>
      <protection locked="0"/>
    </xf>
    <xf numFmtId="20" fontId="9" fillId="0" borderId="1" xfId="0" applyNumberFormat="1"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0" fillId="0" borderId="2" xfId="0" applyBorder="1" applyProtection="1">
      <protection locked="0"/>
    </xf>
    <xf numFmtId="20" fontId="9" fillId="0" borderId="3" xfId="0" applyNumberFormat="1" applyFont="1" applyBorder="1" applyAlignment="1" applyProtection="1">
      <alignment horizontal="center" vertical="center"/>
      <protection locked="0"/>
    </xf>
    <xf numFmtId="20" fontId="9" fillId="0" borderId="4" xfId="0" applyNumberFormat="1" applyFont="1" applyBorder="1" applyAlignment="1" applyProtection="1">
      <alignment horizontal="center" vertical="center"/>
      <protection locked="0"/>
    </xf>
    <xf numFmtId="20" fontId="9" fillId="0" borderId="5" xfId="0" applyNumberFormat="1" applyFont="1" applyBorder="1" applyAlignment="1" applyProtection="1">
      <alignment horizontal="center" vertical="center"/>
      <protection locked="0"/>
    </xf>
    <xf numFmtId="0" fontId="0" fillId="0" borderId="5" xfId="0" applyBorder="1" applyProtection="1">
      <protection locked="0"/>
    </xf>
    <xf numFmtId="0" fontId="9" fillId="0" borderId="5" xfId="0" applyFont="1" applyBorder="1" applyAlignment="1" applyProtection="1">
      <alignment horizontal="center" vertical="center"/>
      <protection locked="0"/>
    </xf>
    <xf numFmtId="20" fontId="9" fillId="0" borderId="6" xfId="0" applyNumberFormat="1" applyFont="1" applyBorder="1" applyAlignment="1" applyProtection="1">
      <alignment horizontal="center" vertical="center"/>
      <protection locked="0"/>
    </xf>
    <xf numFmtId="0" fontId="0" fillId="0" borderId="8" xfId="0" applyBorder="1" applyProtection="1">
      <protection locked="0"/>
    </xf>
    <xf numFmtId="2" fontId="15" fillId="0" borderId="0" xfId="0" applyNumberFormat="1" applyFont="1" applyBorder="1" applyAlignment="1" applyProtection="1">
      <alignment horizontal="center" vertical="center"/>
    </xf>
    <xf numFmtId="14" fontId="15" fillId="0" borderId="0" xfId="0" applyNumberFormat="1" applyFont="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Border="1" applyAlignment="1" applyProtection="1">
      <alignment horizontal="left" vertical="center"/>
    </xf>
    <xf numFmtId="0" fontId="2" fillId="0" borderId="0" xfId="0" applyFont="1" applyBorder="1" applyProtection="1"/>
    <xf numFmtId="0" fontId="7" fillId="0" borderId="0" xfId="0" applyFont="1" applyBorder="1" applyAlignment="1" applyProtection="1">
      <alignment horizontal="right" vertical="center"/>
    </xf>
    <xf numFmtId="0" fontId="7" fillId="0" borderId="0" xfId="0" applyFont="1" applyBorder="1" applyAlignment="1" applyProtection="1">
      <alignment horizontal="center" vertical="center"/>
    </xf>
    <xf numFmtId="0" fontId="3" fillId="0" borderId="12" xfId="0" applyFont="1" applyBorder="1" applyAlignment="1" applyProtection="1">
      <alignment horizontal="center" vertical="center" textRotation="90" wrapText="1"/>
    </xf>
    <xf numFmtId="0" fontId="3" fillId="0" borderId="12" xfId="0" applyFont="1" applyBorder="1" applyAlignment="1" applyProtection="1">
      <alignment horizontal="center" vertical="center" textRotation="90"/>
    </xf>
    <xf numFmtId="0" fontId="7" fillId="0" borderId="12" xfId="0" applyNumberFormat="1" applyFont="1" applyBorder="1" applyAlignment="1" applyProtection="1">
      <alignment horizontal="center" vertical="center"/>
      <protection locked="0"/>
    </xf>
    <xf numFmtId="0" fontId="3" fillId="0" borderId="0" xfId="0" applyFont="1" applyBorder="1" applyProtection="1"/>
    <xf numFmtId="0" fontId="1" fillId="0" borderId="0" xfId="0" applyFont="1" applyBorder="1" applyAlignment="1" applyProtection="1">
      <alignment horizontal="center" vertical="center"/>
    </xf>
    <xf numFmtId="0" fontId="15" fillId="0" borderId="0" xfId="0" applyFont="1" applyBorder="1" applyAlignment="1" applyProtection="1">
      <alignment horizontal="left" vertical="center"/>
    </xf>
    <xf numFmtId="0" fontId="3" fillId="0" borderId="0" xfId="0" applyFont="1" applyBorder="1" applyAlignment="1" applyProtection="1">
      <alignment horizontal="right" vertical="center"/>
    </xf>
    <xf numFmtId="164" fontId="3" fillId="0" borderId="0" xfId="0" applyNumberFormat="1" applyFont="1" applyBorder="1" applyAlignment="1" applyProtection="1">
      <alignment vertical="center"/>
    </xf>
    <xf numFmtId="0" fontId="3" fillId="0" borderId="0" xfId="0" applyFont="1" applyBorder="1" applyAlignment="1" applyProtection="1">
      <alignment horizontal="center" vertical="center"/>
    </xf>
    <xf numFmtId="164" fontId="3" fillId="0" borderId="0" xfId="0" applyNumberFormat="1" applyFont="1" applyBorder="1" applyProtection="1"/>
    <xf numFmtId="2" fontId="3" fillId="0" borderId="0" xfId="0" applyNumberFormat="1" applyFont="1" applyBorder="1" applyAlignment="1" applyProtection="1">
      <alignment horizontal="right" vertical="center"/>
    </xf>
    <xf numFmtId="164" fontId="3" fillId="0" borderId="0" xfId="0" applyNumberFormat="1" applyFont="1" applyBorder="1" applyAlignment="1" applyProtection="1">
      <alignment horizontal="left" vertical="center"/>
    </xf>
    <xf numFmtId="0" fontId="3" fillId="0" borderId="0" xfId="0" applyFont="1" applyBorder="1" applyAlignment="1" applyProtection="1">
      <alignment horizontal="right"/>
    </xf>
    <xf numFmtId="0" fontId="3" fillId="0" borderId="0" xfId="0" applyFont="1" applyBorder="1" applyAlignment="1" applyProtection="1">
      <alignment horizontal="center"/>
    </xf>
    <xf numFmtId="0" fontId="2" fillId="0" borderId="0" xfId="0" applyFont="1" applyBorder="1" applyAlignment="1" applyProtection="1">
      <alignment horizontal="right"/>
    </xf>
    <xf numFmtId="164" fontId="3" fillId="0" borderId="12" xfId="0" applyNumberFormat="1" applyFont="1" applyBorder="1" applyAlignment="1" applyProtection="1">
      <alignment horizontal="center" vertical="center"/>
      <protection locked="0"/>
    </xf>
    <xf numFmtId="164" fontId="3" fillId="0" borderId="12" xfId="0" applyNumberFormat="1" applyFont="1" applyBorder="1" applyAlignment="1" applyProtection="1">
      <alignment horizontal="center"/>
      <protection locked="0"/>
    </xf>
    <xf numFmtId="164" fontId="3" fillId="2" borderId="12" xfId="0" applyNumberFormat="1" applyFont="1" applyFill="1" applyBorder="1" applyAlignment="1" applyProtection="1">
      <alignment horizontal="center" vertical="center"/>
    </xf>
    <xf numFmtId="167" fontId="14" fillId="0" borderId="0" xfId="0" applyNumberFormat="1" applyFont="1" applyBorder="1" applyAlignment="1" applyProtection="1">
      <alignment horizontal="center" vertical="center"/>
    </xf>
    <xf numFmtId="0" fontId="0" fillId="0" borderId="0" xfId="0" applyBorder="1" applyAlignment="1" applyProtection="1">
      <alignment vertical="center"/>
    </xf>
    <xf numFmtId="14" fontId="14" fillId="0" borderId="0" xfId="0" applyNumberFormat="1" applyFont="1" applyBorder="1" applyAlignment="1" applyProtection="1">
      <alignment horizontal="center" vertical="center"/>
    </xf>
    <xf numFmtId="0" fontId="0" fillId="0" borderId="0" xfId="0" applyNumberFormat="1" applyBorder="1" applyAlignment="1" applyProtection="1">
      <alignment vertical="center"/>
    </xf>
    <xf numFmtId="0" fontId="0" fillId="0" borderId="0" xfId="0" applyFill="1" applyBorder="1" applyAlignment="1" applyProtection="1">
      <alignment vertical="center"/>
    </xf>
    <xf numFmtId="14" fontId="1" fillId="0" borderId="0" xfId="0" applyNumberFormat="1" applyFont="1" applyBorder="1" applyAlignment="1" applyProtection="1">
      <alignment horizontal="center" vertical="center"/>
    </xf>
    <xf numFmtId="166" fontId="0" fillId="0" borderId="0" xfId="0" applyNumberFormat="1" applyAlignment="1" applyProtection="1">
      <alignment horizontal="center" vertical="center"/>
    </xf>
    <xf numFmtId="0" fontId="18" fillId="0" borderId="0" xfId="0" applyFont="1" applyBorder="1" applyProtection="1"/>
    <xf numFmtId="0" fontId="17" fillId="0" borderId="0" xfId="0" applyFont="1" applyBorder="1" applyProtection="1"/>
    <xf numFmtId="14" fontId="9" fillId="0" borderId="20" xfId="0" applyNumberFormat="1" applyFont="1" applyBorder="1" applyAlignment="1" applyProtection="1">
      <alignment horizontal="center" vertical="center"/>
    </xf>
    <xf numFmtId="14" fontId="3" fillId="0" borderId="2" xfId="0" applyNumberFormat="1" applyFont="1" applyBorder="1" applyAlignment="1" applyProtection="1">
      <alignment horizontal="center" vertical="center"/>
      <protection locked="0"/>
    </xf>
    <xf numFmtId="0" fontId="3" fillId="0" borderId="0" xfId="0" applyFont="1" applyAlignment="1" applyProtection="1">
      <alignment wrapText="1"/>
    </xf>
    <xf numFmtId="0" fontId="2" fillId="0" borderId="0" xfId="0" applyFont="1" applyBorder="1" applyAlignment="1" applyProtection="1"/>
    <xf numFmtId="0" fontId="1" fillId="0" borderId="0" xfId="0" applyFont="1" applyBorder="1" applyAlignment="1" applyProtection="1">
      <alignment vertical="center" textRotation="90"/>
    </xf>
    <xf numFmtId="0" fontId="3" fillId="0" borderId="0" xfId="0" applyFont="1" applyAlignment="1" applyProtection="1">
      <alignment vertical="top" wrapText="1"/>
    </xf>
    <xf numFmtId="0" fontId="3" fillId="0" borderId="0" xfId="0" applyFont="1" applyAlignment="1" applyProtection="1">
      <alignment vertical="top"/>
    </xf>
    <xf numFmtId="0" fontId="15" fillId="0" borderId="0" xfId="0" applyFont="1" applyProtection="1"/>
    <xf numFmtId="0" fontId="15" fillId="0" borderId="0" xfId="0" applyFont="1" applyBorder="1" applyProtection="1"/>
    <xf numFmtId="0" fontId="19" fillId="0" borderId="0" xfId="0" applyFont="1" applyBorder="1" applyProtection="1"/>
    <xf numFmtId="0" fontId="15" fillId="0" borderId="0" xfId="0" applyFont="1" applyBorder="1" applyAlignment="1" applyProtection="1">
      <alignment vertical="center"/>
    </xf>
    <xf numFmtId="0" fontId="15" fillId="0" borderId="0" xfId="0" applyFont="1" applyBorder="1" applyAlignment="1" applyProtection="1">
      <alignment horizontal="center"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164" fontId="15" fillId="0" borderId="0" xfId="0" applyNumberFormat="1" applyFont="1" applyBorder="1" applyAlignment="1" applyProtection="1">
      <alignment horizontal="center" vertical="center"/>
    </xf>
    <xf numFmtId="164" fontId="11" fillId="0" borderId="0" xfId="0" applyNumberFormat="1" applyFont="1" applyFill="1" applyBorder="1" applyAlignment="1" applyProtection="1">
      <alignment horizontal="center" vertical="center"/>
    </xf>
    <xf numFmtId="0" fontId="9" fillId="0" borderId="0" xfId="0" applyFont="1" applyBorder="1" applyAlignment="1" applyProtection="1">
      <alignment horizontal="right" vertical="center"/>
    </xf>
    <xf numFmtId="0" fontId="17" fillId="0" borderId="0" xfId="0" applyFont="1" applyProtection="1"/>
    <xf numFmtId="20" fontId="9" fillId="0" borderId="7" xfId="0" applyNumberFormat="1" applyFont="1" applyBorder="1" applyAlignment="1" applyProtection="1">
      <alignment horizontal="center" vertical="center"/>
      <protection locked="0"/>
    </xf>
    <xf numFmtId="164" fontId="9" fillId="0" borderId="3" xfId="0" applyNumberFormat="1" applyFont="1" applyBorder="1" applyAlignment="1" applyProtection="1">
      <alignment horizontal="center" vertical="center"/>
    </xf>
    <xf numFmtId="0" fontId="20" fillId="0" borderId="0" xfId="0" applyFont="1" applyProtection="1"/>
    <xf numFmtId="0" fontId="20" fillId="0" borderId="0" xfId="0" applyFont="1"/>
    <xf numFmtId="0" fontId="20" fillId="0" borderId="0" xfId="0" applyFont="1" applyBorder="1" applyProtection="1"/>
    <xf numFmtId="0" fontId="15" fillId="0" borderId="0" xfId="0" applyFont="1"/>
    <xf numFmtId="0" fontId="15" fillId="0" borderId="0" xfId="0" applyFont="1" applyBorder="1" applyAlignment="1">
      <alignment vertical="center"/>
    </xf>
    <xf numFmtId="167" fontId="21" fillId="0" borderId="0" xfId="0" applyNumberFormat="1" applyFont="1" applyBorder="1" applyAlignment="1" applyProtection="1">
      <alignment horizontal="center" vertical="center"/>
      <protection locked="0"/>
    </xf>
    <xf numFmtId="0" fontId="15" fillId="0" borderId="0" xfId="0" applyFont="1" applyBorder="1" applyAlignment="1" applyProtection="1">
      <alignment vertical="center"/>
      <protection hidden="1"/>
    </xf>
    <xf numFmtId="0" fontId="15" fillId="0" borderId="0" xfId="0" applyFont="1" applyFill="1" applyBorder="1" applyAlignment="1">
      <alignment vertical="center"/>
    </xf>
    <xf numFmtId="0" fontId="15" fillId="0" borderId="0" xfId="0" applyNumberFormat="1" applyFont="1" applyBorder="1" applyAlignment="1">
      <alignment vertical="center"/>
    </xf>
    <xf numFmtId="14" fontId="15" fillId="0" borderId="0" xfId="0" applyNumberFormat="1" applyFont="1" applyBorder="1" applyAlignment="1">
      <alignment horizontal="center" vertical="center"/>
    </xf>
    <xf numFmtId="0" fontId="10" fillId="0" borderId="0" xfId="0" applyFont="1" applyBorder="1" applyAlignment="1" applyProtection="1">
      <alignment horizontal="center" vertical="center"/>
    </xf>
    <xf numFmtId="0" fontId="0" fillId="0" borderId="0" xfId="0" applyBorder="1" applyProtection="1"/>
    <xf numFmtId="0" fontId="23" fillId="0" borderId="0" xfId="0" applyFont="1" applyAlignment="1" applyProtection="1">
      <alignment horizontal="center" vertical="center"/>
    </xf>
    <xf numFmtId="0" fontId="24" fillId="0" borderId="0" xfId="0" applyFont="1" applyBorder="1" applyAlignment="1" applyProtection="1">
      <alignment vertical="center"/>
    </xf>
    <xf numFmtId="0" fontId="25" fillId="0" borderId="0" xfId="0" applyFont="1" applyBorder="1" applyAlignment="1" applyProtection="1">
      <alignment horizontal="center" vertical="center"/>
    </xf>
    <xf numFmtId="164" fontId="0" fillId="0" borderId="0" xfId="0" applyNumberFormat="1"/>
    <xf numFmtId="164" fontId="0" fillId="0" borderId="0" xfId="0" applyNumberFormat="1" applyProtection="1"/>
    <xf numFmtId="2" fontId="0" fillId="0" borderId="0" xfId="0" applyNumberFormat="1" applyAlignment="1">
      <alignment horizontal="right"/>
    </xf>
    <xf numFmtId="0" fontId="0" fillId="0" borderId="0" xfId="0" applyNumberFormat="1"/>
    <xf numFmtId="164" fontId="3" fillId="0" borderId="4" xfId="0" applyNumberFormat="1" applyFont="1" applyBorder="1" applyAlignment="1" applyProtection="1">
      <alignment horizontal="center" vertical="center"/>
    </xf>
    <xf numFmtId="164" fontId="9" fillId="0" borderId="10" xfId="0" applyNumberFormat="1" applyFont="1" applyBorder="1" applyAlignment="1" applyProtection="1">
      <alignment horizontal="center" vertical="center"/>
    </xf>
    <xf numFmtId="0" fontId="26" fillId="0" borderId="0" xfId="0" applyFont="1" applyAlignment="1" applyProtection="1">
      <alignment horizontal="center" vertical="center"/>
    </xf>
    <xf numFmtId="0" fontId="3" fillId="0" borderId="0" xfId="0" applyFont="1" applyAlignment="1" applyProtection="1">
      <alignment vertical="center"/>
    </xf>
    <xf numFmtId="164" fontId="15" fillId="0" borderId="0" xfId="0" applyNumberFormat="1" applyFont="1" applyBorder="1" applyAlignment="1" applyProtection="1">
      <alignment horizontal="left" vertical="center"/>
    </xf>
    <xf numFmtId="0" fontId="28" fillId="0" borderId="0" xfId="0" applyFont="1" applyAlignment="1" applyProtection="1">
      <alignment horizontal="right" vertical="center"/>
    </xf>
    <xf numFmtId="20" fontId="9" fillId="0" borderId="8" xfId="0" applyNumberFormat="1" applyFont="1" applyBorder="1" applyAlignment="1" applyProtection="1">
      <alignment horizontal="center" vertical="center"/>
      <protection locked="0"/>
    </xf>
    <xf numFmtId="0" fontId="28" fillId="0" borderId="10" xfId="0" applyFont="1" applyBorder="1" applyAlignment="1" applyProtection="1">
      <alignment horizontal="right" vertical="center"/>
    </xf>
    <xf numFmtId="0" fontId="10" fillId="0" borderId="21" xfId="0" applyFont="1" applyBorder="1" applyAlignment="1" applyProtection="1">
      <alignment vertical="center"/>
    </xf>
    <xf numFmtId="0" fontId="22" fillId="0" borderId="16" xfId="0" applyFont="1" applyBorder="1" applyAlignment="1" applyProtection="1">
      <alignment vertical="center"/>
    </xf>
    <xf numFmtId="0" fontId="10" fillId="0" borderId="22" xfId="0" applyFont="1" applyBorder="1" applyAlignment="1" applyProtection="1">
      <alignment horizontal="center" vertical="center"/>
    </xf>
    <xf numFmtId="0" fontId="10" fillId="0" borderId="17" xfId="0" applyFont="1" applyBorder="1" applyAlignment="1" applyProtection="1">
      <alignment horizontal="center" vertical="center"/>
    </xf>
    <xf numFmtId="0" fontId="17" fillId="0" borderId="0" xfId="0" applyFont="1" applyAlignment="1" applyProtection="1">
      <alignment horizontal="center" vertical="center"/>
    </xf>
    <xf numFmtId="0" fontId="29" fillId="0" borderId="0" xfId="0" applyFont="1" applyAlignment="1" applyProtection="1">
      <alignment horizontal="center" vertical="center"/>
    </xf>
    <xf numFmtId="164" fontId="17" fillId="0" borderId="0" xfId="0" applyNumberFormat="1" applyFont="1" applyBorder="1" applyAlignment="1" applyProtection="1">
      <alignment horizontal="center" vertical="center"/>
    </xf>
    <xf numFmtId="14" fontId="15" fillId="0" borderId="0" xfId="0" applyNumberFormat="1" applyFont="1" applyBorder="1" applyAlignment="1" applyProtection="1">
      <alignment horizontal="right" vertical="center"/>
    </xf>
    <xf numFmtId="0" fontId="15" fillId="0" borderId="0" xfId="0" applyNumberFormat="1" applyFont="1" applyBorder="1" applyAlignment="1" applyProtection="1">
      <alignment horizontal="right" vertical="center"/>
    </xf>
    <xf numFmtId="164" fontId="3" fillId="0" borderId="0" xfId="0" applyNumberFormat="1" applyFont="1" applyAlignment="1" applyProtection="1">
      <alignment horizontal="center" vertical="center"/>
    </xf>
    <xf numFmtId="164" fontId="15" fillId="0" borderId="2" xfId="0" applyNumberFormat="1" applyFont="1" applyBorder="1" applyAlignment="1" applyProtection="1">
      <alignment horizontal="left" vertical="center"/>
    </xf>
    <xf numFmtId="164" fontId="15" fillId="0" borderId="5" xfId="0" applyNumberFormat="1" applyFont="1" applyBorder="1" applyAlignment="1" applyProtection="1">
      <alignment horizontal="left" vertical="center"/>
    </xf>
    <xf numFmtId="164" fontId="15" fillId="0" borderId="8" xfId="0" applyNumberFormat="1" applyFont="1" applyBorder="1" applyAlignment="1" applyProtection="1">
      <alignment horizontal="left" vertical="center"/>
    </xf>
    <xf numFmtId="14" fontId="35" fillId="0" borderId="0" xfId="0" applyNumberFormat="1" applyFont="1" applyBorder="1" applyAlignment="1" applyProtection="1">
      <alignment vertical="center"/>
      <protection hidden="1"/>
    </xf>
    <xf numFmtId="0" fontId="3" fillId="0" borderId="0" xfId="0" applyFont="1" applyBorder="1" applyAlignment="1" applyProtection="1">
      <alignment vertical="center"/>
    </xf>
    <xf numFmtId="0" fontId="2" fillId="0" borderId="0" xfId="0" applyFont="1" applyBorder="1" applyAlignment="1" applyProtection="1">
      <alignment vertical="center"/>
    </xf>
    <xf numFmtId="0" fontId="18" fillId="0" borderId="0" xfId="0" applyFont="1" applyFill="1" applyAlignment="1" applyProtection="1">
      <alignment vertical="center"/>
    </xf>
    <xf numFmtId="0" fontId="18" fillId="0" borderId="0" xfId="0" applyFont="1" applyFill="1" applyBorder="1" applyProtection="1"/>
    <xf numFmtId="164" fontId="17" fillId="0" borderId="0" xfId="0" applyNumberFormat="1" applyFont="1"/>
    <xf numFmtId="164" fontId="3" fillId="0" borderId="7" xfId="0" applyNumberFormat="1" applyFont="1" applyBorder="1" applyAlignment="1" applyProtection="1">
      <alignment horizontal="center" vertical="center"/>
    </xf>
    <xf numFmtId="164" fontId="30" fillId="0" borderId="18" xfId="0" applyNumberFormat="1" applyFont="1" applyBorder="1" applyAlignment="1" applyProtection="1">
      <alignment horizontal="center" vertical="center"/>
    </xf>
    <xf numFmtId="0" fontId="17" fillId="0" borderId="0" xfId="0" applyFont="1" applyFill="1" applyAlignment="1" applyProtection="1">
      <alignment horizontal="center" vertical="center"/>
    </xf>
    <xf numFmtId="164" fontId="37" fillId="0" borderId="19" xfId="0" applyNumberFormat="1" applyFont="1" applyBorder="1" applyAlignment="1" applyProtection="1">
      <alignment horizontal="center" vertical="center"/>
    </xf>
    <xf numFmtId="164" fontId="17" fillId="0" borderId="0" xfId="0" applyNumberFormat="1" applyFont="1" applyFill="1" applyAlignment="1" applyProtection="1">
      <alignment horizontal="center" vertical="center"/>
    </xf>
    <xf numFmtId="0" fontId="2" fillId="0" borderId="13"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3" fillId="0" borderId="13" xfId="0" applyFont="1" applyBorder="1" applyAlignment="1" applyProtection="1">
      <alignment horizontal="left" vertical="top" wrapText="1"/>
    </xf>
    <xf numFmtId="0" fontId="3" fillId="0" borderId="14" xfId="0" applyFont="1" applyBorder="1" applyAlignment="1" applyProtection="1">
      <alignment horizontal="left" vertical="top" wrapText="1"/>
    </xf>
    <xf numFmtId="0" fontId="3" fillId="0" borderId="15" xfId="0" applyFont="1" applyBorder="1" applyAlignment="1" applyProtection="1">
      <alignment horizontal="left" vertical="top" wrapText="1"/>
    </xf>
    <xf numFmtId="0" fontId="2" fillId="0" borderId="0" xfId="0" applyFont="1" applyBorder="1" applyAlignment="1" applyProtection="1">
      <alignment horizontal="left" vertical="center" wrapText="1"/>
    </xf>
    <xf numFmtId="0" fontId="15" fillId="0" borderId="0" xfId="0" applyFont="1" applyBorder="1" applyAlignment="1">
      <alignment horizontal="center" vertical="center" textRotation="90"/>
    </xf>
    <xf numFmtId="0" fontId="10" fillId="0" borderId="9" xfId="0" applyFont="1" applyBorder="1" applyAlignment="1" applyProtection="1">
      <alignment horizontal="center" vertical="center" wrapText="1"/>
    </xf>
    <xf numFmtId="0" fontId="10" fillId="0" borderId="6" xfId="0" applyFont="1" applyBorder="1" applyAlignment="1" applyProtection="1">
      <alignment horizontal="center" vertical="center"/>
    </xf>
    <xf numFmtId="0" fontId="10" fillId="0" borderId="16" xfId="0" applyFont="1" applyBorder="1" applyAlignment="1" applyProtection="1">
      <alignment horizontal="center" vertical="center"/>
    </xf>
    <xf numFmtId="0" fontId="10" fillId="0" borderId="17" xfId="0" applyFont="1" applyBorder="1" applyAlignment="1" applyProtection="1">
      <alignment horizontal="center" vertical="center"/>
    </xf>
    <xf numFmtId="0" fontId="8" fillId="0" borderId="2" xfId="0" applyFont="1" applyBorder="1" applyAlignment="1" applyProtection="1">
      <alignment horizontal="center" vertical="center" wrapText="1"/>
    </xf>
    <xf numFmtId="0" fontId="8" fillId="0" borderId="8" xfId="0" applyFont="1" applyBorder="1" applyAlignment="1" applyProtection="1">
      <alignment horizontal="center" vertical="center" wrapText="1"/>
    </xf>
    <xf numFmtId="0" fontId="10" fillId="0" borderId="9" xfId="0" applyFont="1" applyBorder="1" applyAlignment="1" applyProtection="1">
      <alignment horizontal="center" vertical="center"/>
    </xf>
    <xf numFmtId="0" fontId="10" fillId="0" borderId="1" xfId="0" applyFont="1" applyBorder="1" applyAlignment="1" applyProtection="1">
      <alignment horizontal="center" vertical="center"/>
    </xf>
    <xf numFmtId="0" fontId="10" fillId="0" borderId="2" xfId="0" applyFont="1" applyBorder="1" applyAlignment="1" applyProtection="1">
      <alignment horizontal="center" vertical="center" wrapText="1"/>
    </xf>
    <xf numFmtId="0" fontId="10" fillId="0" borderId="8" xfId="0" applyFont="1" applyBorder="1" applyAlignment="1" applyProtection="1">
      <alignment horizontal="center" vertical="center" wrapText="1"/>
    </xf>
  </cellXfs>
  <cellStyles count="1">
    <cellStyle name="Standard" xfId="0" builtinId="0"/>
  </cellStyles>
  <dxfs count="8">
    <dxf>
      <font>
        <color theme="0"/>
      </font>
    </dxf>
    <dxf>
      <font>
        <color rgb="FFFF0000"/>
      </font>
    </dxf>
    <dxf>
      <font>
        <color rgb="FFFF0000"/>
      </font>
    </dxf>
    <dxf>
      <font>
        <color auto="1"/>
      </font>
    </dxf>
    <dxf>
      <font>
        <color theme="0"/>
      </font>
    </dxf>
    <dxf>
      <fill>
        <patternFill>
          <bgColor theme="5" tint="0.39994506668294322"/>
        </patternFill>
      </fill>
    </dxf>
    <dxf>
      <font>
        <color rgb="FF9C0006"/>
      </font>
      <fill>
        <patternFill>
          <bgColor rgb="FFFFC7CE"/>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352425</xdr:colOff>
          <xdr:row>3</xdr:row>
          <xdr:rowOff>85725</xdr:rowOff>
        </xdr:from>
        <xdr:to>
          <xdr:col>7</xdr:col>
          <xdr:colOff>276225</xdr:colOff>
          <xdr:row>5</xdr:row>
          <xdr:rowOff>28575</xdr:rowOff>
        </xdr:to>
        <xdr:sp macro="" textlink="">
          <xdr:nvSpPr>
            <xdr:cNvPr id="1025" name="Button 1" hidden="1">
              <a:extLst>
                <a:ext uri="{63B3BB69-23CF-44E3-9099-C40C66FF867C}">
                  <a14:compatExt spid="_x0000_s1025"/>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de-DE" sz="1400" b="1" i="0" u="none" strike="noStrike" baseline="0">
                  <a:solidFill>
                    <a:srgbClr val="339966"/>
                  </a:solidFill>
                  <a:latin typeface="Arial"/>
                  <a:cs typeface="Arial"/>
                </a:rPr>
                <a:t>STRG+M</a:t>
              </a:r>
            </a:p>
          </xdr:txBody>
        </xdr:sp>
        <xdr:clientData fPrintsWithSheet="0"/>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I59"/>
  <sheetViews>
    <sheetView tabSelected="1" zoomScaleNormal="100" workbookViewId="0">
      <pane xSplit="8" ySplit="6" topLeftCell="I7" activePane="bottomRight" state="frozen"/>
      <selection pane="topRight" activeCell="I1" sqref="I1"/>
      <selection pane="bottomLeft" activeCell="A7" sqref="A7"/>
      <selection pane="bottomRight" activeCell="C5" sqref="C5"/>
    </sheetView>
  </sheetViews>
  <sheetFormatPr baseColWidth="10" defaultRowHeight="25.5" x14ac:dyDescent="0.35"/>
  <cols>
    <col min="1" max="1" width="10.140625" style="10" bestFit="1" customWidth="1"/>
    <col min="2" max="2" width="51.5703125" style="10" bestFit="1" customWidth="1"/>
    <col min="3" max="3" width="15.7109375" style="10" customWidth="1"/>
    <col min="4" max="4" width="22.7109375" style="10" bestFit="1" customWidth="1"/>
    <col min="5" max="5" width="7.7109375" style="10" customWidth="1"/>
    <col min="6" max="6" width="21.140625" style="10" bestFit="1" customWidth="1"/>
    <col min="7" max="7" width="18.7109375" style="10" customWidth="1"/>
    <col min="8" max="8" width="13.85546875" style="10" customWidth="1"/>
    <col min="9" max="9" width="19.42578125" style="22" bestFit="1" customWidth="1"/>
    <col min="10" max="16384" width="11.42578125" style="10"/>
  </cols>
  <sheetData>
    <row r="1" spans="1:9" ht="63" customHeight="1" thickBot="1" x14ac:dyDescent="0.4">
      <c r="B1" s="151" t="s">
        <v>56</v>
      </c>
      <c r="C1" s="152"/>
      <c r="D1" s="152"/>
      <c r="E1" s="152"/>
      <c r="F1" s="153"/>
      <c r="G1" s="82"/>
      <c r="H1" s="82"/>
    </row>
    <row r="2" spans="1:9" ht="9" customHeight="1" thickBot="1" x14ac:dyDescent="0.4"/>
    <row r="3" spans="1:9" s="12" customFormat="1" ht="20.25" customHeight="1" thickBot="1" x14ac:dyDescent="0.25">
      <c r="A3" s="143" t="s">
        <v>67</v>
      </c>
      <c r="B3" s="51" t="s">
        <v>51</v>
      </c>
      <c r="C3" s="18">
        <v>2014</v>
      </c>
      <c r="D3" s="52"/>
      <c r="I3" s="34"/>
    </row>
    <row r="4" spans="1:9" s="12" customFormat="1" ht="9" customHeight="1" thickBot="1" x14ac:dyDescent="0.25">
      <c r="A4" s="143"/>
      <c r="B4" s="20"/>
      <c r="I4" s="34"/>
    </row>
    <row r="5" spans="1:9" s="12" customFormat="1" ht="20.25" customHeight="1" thickBot="1" x14ac:dyDescent="0.25">
      <c r="A5" s="143" t="str">
        <f>CONCATENATE("Seit wann hat ein Jahr ",C5," Monate?")</f>
        <v>Seit wann hat ein Jahr 1 Monate?</v>
      </c>
      <c r="B5" s="21" t="s">
        <v>52</v>
      </c>
      <c r="C5" s="55">
        <v>1</v>
      </c>
      <c r="E5" s="33" t="s">
        <v>58</v>
      </c>
      <c r="F5" s="121" t="str">
        <f>CHOOSE(C5,"Januar","Februar","März","April","Mai","Juni","Juli","August","September","Oktober","November","Dezember")</f>
        <v>Januar</v>
      </c>
      <c r="G5" s="122" t="s">
        <v>59</v>
      </c>
      <c r="I5" s="34"/>
    </row>
    <row r="6" spans="1:9" s="12" customFormat="1" ht="9" customHeight="1" thickBot="1" x14ac:dyDescent="0.25">
      <c r="A6" s="143"/>
      <c r="B6" s="20"/>
      <c r="F6" s="11"/>
      <c r="I6" s="34"/>
    </row>
    <row r="7" spans="1:9" s="12" customFormat="1" ht="20.25" customHeight="1" thickBot="1" x14ac:dyDescent="0.25">
      <c r="A7" s="143" t="s">
        <v>66</v>
      </c>
      <c r="B7" s="21" t="s">
        <v>53</v>
      </c>
      <c r="C7" s="19">
        <v>37.5</v>
      </c>
      <c r="D7" s="27" t="s">
        <v>38</v>
      </c>
      <c r="E7" s="28">
        <f>C7/24</f>
        <v>1.5625</v>
      </c>
      <c r="F7" s="141" t="s">
        <v>49</v>
      </c>
      <c r="I7" s="34"/>
    </row>
    <row r="8" spans="1:9" s="12" customFormat="1" ht="9" customHeight="1" thickBot="1" x14ac:dyDescent="0.25">
      <c r="A8" s="143"/>
      <c r="B8" s="20"/>
      <c r="D8" s="29"/>
      <c r="E8" s="30"/>
      <c r="F8" s="30"/>
      <c r="I8" s="34"/>
    </row>
    <row r="9" spans="1:9" s="12" customFormat="1" ht="20.25" customHeight="1" thickBot="1" x14ac:dyDescent="0.25">
      <c r="A9" s="143" t="s">
        <v>65</v>
      </c>
      <c r="B9" s="21" t="s">
        <v>50</v>
      </c>
      <c r="C9" s="18">
        <v>5</v>
      </c>
      <c r="D9" s="27" t="s">
        <v>31</v>
      </c>
      <c r="E9" s="31">
        <f>E7/C9</f>
        <v>0.3125</v>
      </c>
      <c r="F9" s="32" t="s">
        <v>30</v>
      </c>
      <c r="I9" s="34"/>
    </row>
    <row r="10" spans="1:9" s="12" customFormat="1" ht="9" customHeight="1" thickBot="1" x14ac:dyDescent="0.25">
      <c r="A10" s="143"/>
      <c r="I10" s="34"/>
    </row>
    <row r="11" spans="1:9" s="50" customFormat="1" ht="20.25" customHeight="1" thickBot="1" x14ac:dyDescent="0.4">
      <c r="A11" s="144" t="s">
        <v>68</v>
      </c>
      <c r="B11" s="59" t="s">
        <v>41</v>
      </c>
      <c r="C11" s="68">
        <v>0.3125</v>
      </c>
      <c r="D11" s="141" t="s">
        <v>49</v>
      </c>
      <c r="E11" s="157" t="str">
        <f>IF(C7&gt;168,A11,IF(C3&gt;8202,A3,IF(C5 &gt; 12,A5,IF(C9&gt;7,A9,IF(C7/C9&gt;10,A7,"")))))</f>
        <v/>
      </c>
      <c r="F11" s="157"/>
      <c r="G11" s="157"/>
      <c r="H11" s="157"/>
      <c r="I11" s="60"/>
    </row>
    <row r="12" spans="1:9" s="50" customFormat="1" ht="9" customHeight="1" thickBot="1" x14ac:dyDescent="0.4">
      <c r="B12" s="59"/>
      <c r="C12" s="61"/>
      <c r="D12" s="142"/>
      <c r="E12" s="157"/>
      <c r="F12" s="157"/>
      <c r="G12" s="157"/>
      <c r="H12" s="157"/>
      <c r="I12" s="62"/>
    </row>
    <row r="13" spans="1:9" s="50" customFormat="1" ht="20.25" customHeight="1" thickBot="1" x14ac:dyDescent="0.4">
      <c r="B13" s="59" t="s">
        <v>42</v>
      </c>
      <c r="C13" s="68">
        <v>0.3125</v>
      </c>
      <c r="D13" s="141" t="s">
        <v>49</v>
      </c>
      <c r="E13" s="157"/>
      <c r="F13" s="157"/>
      <c r="G13" s="157"/>
      <c r="H13" s="157"/>
      <c r="I13" s="62"/>
    </row>
    <row r="14" spans="1:9" s="50" customFormat="1" ht="9" customHeight="1" thickBot="1" x14ac:dyDescent="0.4">
      <c r="B14" s="59"/>
      <c r="C14" s="61"/>
      <c r="D14" s="142"/>
      <c r="E14" s="157"/>
      <c r="F14" s="157"/>
      <c r="G14" s="157"/>
      <c r="H14" s="157"/>
      <c r="I14" s="60"/>
    </row>
    <row r="15" spans="1:9" s="50" customFormat="1" ht="20.25" customHeight="1" thickBot="1" x14ac:dyDescent="0.4">
      <c r="B15" s="63" t="s">
        <v>43</v>
      </c>
      <c r="C15" s="68">
        <v>0.3125</v>
      </c>
      <c r="D15" s="141" t="s">
        <v>49</v>
      </c>
      <c r="E15" s="157"/>
      <c r="F15" s="157"/>
      <c r="G15" s="157"/>
      <c r="H15" s="157"/>
      <c r="I15" s="60"/>
    </row>
    <row r="16" spans="1:9" s="50" customFormat="1" ht="6.75" customHeight="1" thickBot="1" x14ac:dyDescent="0.4">
      <c r="B16" s="59"/>
      <c r="C16" s="61"/>
      <c r="D16" s="142"/>
      <c r="E16" s="157"/>
      <c r="F16" s="157"/>
      <c r="G16" s="157"/>
      <c r="H16" s="157"/>
      <c r="I16" s="56"/>
    </row>
    <row r="17" spans="1:9" s="50" customFormat="1" ht="20.25" customHeight="1" thickBot="1" x14ac:dyDescent="0.4">
      <c r="B17" s="59" t="s">
        <v>44</v>
      </c>
      <c r="C17" s="68">
        <v>0.3125</v>
      </c>
      <c r="D17" s="141" t="s">
        <v>49</v>
      </c>
      <c r="E17" s="157"/>
      <c r="F17" s="157"/>
      <c r="G17" s="157"/>
      <c r="H17" s="157"/>
      <c r="I17" s="56"/>
    </row>
    <row r="18" spans="1:9" s="50" customFormat="1" ht="9" customHeight="1" thickBot="1" x14ac:dyDescent="0.4">
      <c r="B18" s="59"/>
      <c r="C18" s="61"/>
      <c r="D18" s="142"/>
      <c r="E18" s="157"/>
      <c r="F18" s="157"/>
      <c r="G18" s="157"/>
      <c r="H18" s="157"/>
      <c r="I18" s="56"/>
    </row>
    <row r="19" spans="1:9" s="50" customFormat="1" ht="20.25" customHeight="1" thickBot="1" x14ac:dyDescent="0.4">
      <c r="B19" s="65" t="s">
        <v>45</v>
      </c>
      <c r="C19" s="68">
        <v>0.3125</v>
      </c>
      <c r="D19" s="141" t="s">
        <v>49</v>
      </c>
      <c r="E19" s="157"/>
      <c r="F19" s="157"/>
      <c r="G19" s="157"/>
      <c r="H19" s="157"/>
      <c r="I19" s="56"/>
    </row>
    <row r="20" spans="1:9" s="50" customFormat="1" ht="9" customHeight="1" thickBot="1" x14ac:dyDescent="0.4">
      <c r="B20" s="65"/>
      <c r="C20" s="66"/>
      <c r="D20" s="142"/>
      <c r="E20" s="157"/>
      <c r="F20" s="157"/>
      <c r="G20" s="157"/>
      <c r="H20" s="157"/>
      <c r="I20" s="56"/>
    </row>
    <row r="21" spans="1:9" s="50" customFormat="1" ht="20.25" customHeight="1" thickBot="1" x14ac:dyDescent="0.4">
      <c r="B21" s="65" t="s">
        <v>46</v>
      </c>
      <c r="C21" s="69">
        <v>0</v>
      </c>
      <c r="D21" s="141" t="s">
        <v>49</v>
      </c>
      <c r="E21" s="157"/>
      <c r="F21" s="157"/>
      <c r="G21" s="157"/>
      <c r="H21" s="157"/>
      <c r="I21" s="56"/>
    </row>
    <row r="22" spans="1:9" s="50" customFormat="1" ht="9" customHeight="1" thickBot="1" x14ac:dyDescent="0.4">
      <c r="B22" s="67"/>
      <c r="D22" s="141"/>
      <c r="E22" s="157"/>
      <c r="F22" s="157"/>
      <c r="G22" s="157"/>
      <c r="H22" s="157"/>
      <c r="I22" s="56"/>
    </row>
    <row r="23" spans="1:9" s="50" customFormat="1" ht="20.25" customHeight="1" thickBot="1" x14ac:dyDescent="0.4">
      <c r="B23" s="65" t="s">
        <v>47</v>
      </c>
      <c r="C23" s="69">
        <v>0</v>
      </c>
      <c r="D23" s="141" t="s">
        <v>49</v>
      </c>
      <c r="E23" s="157"/>
      <c r="F23" s="157"/>
      <c r="G23" s="157"/>
      <c r="H23" s="157"/>
      <c r="I23" s="56"/>
    </row>
    <row r="24" spans="1:9" s="50" customFormat="1" ht="9" customHeight="1" thickBot="1" x14ac:dyDescent="0.4">
      <c r="B24" s="67"/>
      <c r="D24" s="142"/>
      <c r="I24" s="56"/>
    </row>
    <row r="25" spans="1:9" s="50" customFormat="1" ht="20.25" customHeight="1" thickBot="1" x14ac:dyDescent="0.4">
      <c r="B25" s="59" t="s">
        <v>48</v>
      </c>
      <c r="C25" s="70">
        <f>SUM(C11:C23)</f>
        <v>1.5625</v>
      </c>
      <c r="D25" s="141" t="s">
        <v>49</v>
      </c>
      <c r="E25" s="64" t="str">
        <f>IF(E7=C25,"",IF(C25&gt;E7,"Stimmt nicht &gt; zu viel","Stimmt nicht &gt; zu wenig"))</f>
        <v/>
      </c>
      <c r="I25" s="56"/>
    </row>
    <row r="26" spans="1:9" s="50" customFormat="1" ht="20.25" customHeight="1" thickBot="1" x14ac:dyDescent="0.4">
      <c r="I26" s="56"/>
    </row>
    <row r="27" spans="1:9" ht="92.25" customHeight="1" thickBot="1" x14ac:dyDescent="0.4">
      <c r="A27" s="53" t="s">
        <v>36</v>
      </c>
      <c r="B27" s="154" t="s">
        <v>40</v>
      </c>
      <c r="C27" s="155"/>
      <c r="D27" s="155"/>
      <c r="E27" s="155"/>
      <c r="F27" s="155"/>
      <c r="G27" s="155"/>
      <c r="H27" s="156"/>
    </row>
    <row r="28" spans="1:9" ht="137.25" customHeight="1" thickBot="1" x14ac:dyDescent="0.4">
      <c r="A28" s="54" t="s">
        <v>22</v>
      </c>
      <c r="B28" s="154" t="s">
        <v>60</v>
      </c>
      <c r="C28" s="155"/>
      <c r="D28" s="155"/>
      <c r="E28" s="155"/>
      <c r="F28" s="155"/>
      <c r="G28" s="155"/>
      <c r="H28" s="156"/>
    </row>
    <row r="29" spans="1:9" ht="114" customHeight="1" thickBot="1" x14ac:dyDescent="0.4">
      <c r="A29" s="54" t="s">
        <v>23</v>
      </c>
      <c r="B29" s="155" t="s">
        <v>24</v>
      </c>
      <c r="C29" s="155"/>
      <c r="D29" s="155"/>
      <c r="E29" s="155"/>
      <c r="F29" s="155"/>
      <c r="G29" s="155"/>
      <c r="H29" s="156"/>
    </row>
    <row r="32" spans="1:9" s="50" customFormat="1" x14ac:dyDescent="0.35">
      <c r="G32" s="14"/>
      <c r="H32" s="71"/>
      <c r="I32" s="56"/>
    </row>
    <row r="33" spans="1:9" s="50" customFormat="1" ht="25.5" customHeight="1" x14ac:dyDescent="0.35">
      <c r="B33" s="14"/>
      <c r="C33" s="57"/>
      <c r="G33" s="84"/>
      <c r="H33" s="72"/>
      <c r="I33" s="56"/>
    </row>
    <row r="34" spans="1:9" s="50" customFormat="1" x14ac:dyDescent="0.35">
      <c r="C34" s="83"/>
      <c r="D34" s="57"/>
      <c r="G34" s="84"/>
      <c r="H34" s="72"/>
      <c r="I34" s="56"/>
    </row>
    <row r="35" spans="1:9" s="50" customFormat="1" x14ac:dyDescent="0.35">
      <c r="A35" s="13"/>
      <c r="B35" s="13"/>
      <c r="C35" s="83"/>
      <c r="D35" s="46"/>
      <c r="E35" s="58"/>
      <c r="G35" s="84"/>
      <c r="H35" s="72"/>
      <c r="I35" s="56"/>
    </row>
    <row r="36" spans="1:9" s="50" customFormat="1" x14ac:dyDescent="0.35">
      <c r="A36" s="14"/>
      <c r="B36" s="14"/>
      <c r="C36" s="83"/>
      <c r="D36" s="46"/>
      <c r="E36" s="58"/>
      <c r="G36" s="84"/>
      <c r="H36" s="72"/>
      <c r="I36" s="56"/>
    </row>
    <row r="37" spans="1:9" s="50" customFormat="1" x14ac:dyDescent="0.35">
      <c r="A37" s="48"/>
      <c r="B37" s="48"/>
      <c r="C37" s="83"/>
      <c r="D37" s="47"/>
      <c r="E37" s="58"/>
      <c r="G37" s="84"/>
      <c r="H37" s="72"/>
      <c r="I37" s="56"/>
    </row>
    <row r="38" spans="1:9" s="50" customFormat="1" x14ac:dyDescent="0.35">
      <c r="A38" s="48"/>
      <c r="B38" s="48"/>
      <c r="C38" s="83"/>
      <c r="D38" s="47"/>
      <c r="E38" s="58"/>
      <c r="G38" s="84"/>
      <c r="H38" s="72"/>
      <c r="I38" s="56"/>
    </row>
    <row r="39" spans="1:9" s="50" customFormat="1" x14ac:dyDescent="0.35">
      <c r="A39" s="48"/>
      <c r="B39" s="14"/>
      <c r="C39" s="83"/>
      <c r="D39" s="46"/>
      <c r="E39" s="58"/>
      <c r="G39" s="84"/>
      <c r="H39" s="72"/>
      <c r="I39" s="56"/>
    </row>
    <row r="40" spans="1:9" s="50" customFormat="1" ht="24.75" customHeight="1" x14ac:dyDescent="0.35">
      <c r="A40" s="14"/>
      <c r="B40" s="48"/>
      <c r="C40" s="83"/>
      <c r="D40" s="47"/>
      <c r="E40" s="58"/>
      <c r="G40" s="84"/>
      <c r="H40" s="72"/>
      <c r="I40" s="56"/>
    </row>
    <row r="41" spans="1:9" s="50" customFormat="1" ht="25.5" customHeight="1" x14ac:dyDescent="0.35">
      <c r="A41" s="48"/>
      <c r="B41" s="49"/>
      <c r="C41" s="83"/>
      <c r="D41" s="47"/>
      <c r="E41" s="58"/>
      <c r="G41" s="84"/>
      <c r="H41" s="72"/>
      <c r="I41" s="56"/>
    </row>
    <row r="42" spans="1:9" s="50" customFormat="1" ht="25.5" customHeight="1" x14ac:dyDescent="0.35">
      <c r="A42" s="48"/>
      <c r="B42" s="48"/>
      <c r="C42" s="83"/>
      <c r="D42" s="47"/>
      <c r="E42" s="58"/>
      <c r="G42" s="84"/>
      <c r="H42" s="72"/>
      <c r="I42" s="56"/>
    </row>
    <row r="43" spans="1:9" s="50" customFormat="1" ht="25.5" customHeight="1" x14ac:dyDescent="0.35">
      <c r="A43" s="49"/>
      <c r="B43" s="13"/>
      <c r="C43" s="83"/>
      <c r="D43" s="46"/>
      <c r="E43" s="58"/>
      <c r="G43" s="84"/>
      <c r="H43" s="72"/>
      <c r="I43" s="56"/>
    </row>
    <row r="44" spans="1:9" s="50" customFormat="1" ht="25.5" customHeight="1" x14ac:dyDescent="0.35">
      <c r="A44" s="48"/>
      <c r="B44" s="13"/>
      <c r="C44" s="83"/>
      <c r="D44" s="46"/>
      <c r="E44" s="58"/>
      <c r="G44" s="84"/>
      <c r="H44" s="72"/>
      <c r="I44" s="56"/>
    </row>
    <row r="45" spans="1:9" s="50" customFormat="1" ht="25.5" customHeight="1" x14ac:dyDescent="0.35">
      <c r="A45" s="13"/>
      <c r="B45" s="13"/>
      <c r="C45" s="83"/>
      <c r="D45" s="46"/>
      <c r="E45" s="58"/>
      <c r="G45" s="14"/>
      <c r="H45" s="73"/>
      <c r="I45" s="56"/>
    </row>
    <row r="46" spans="1:9" s="50" customFormat="1" ht="25.5" customHeight="1" x14ac:dyDescent="0.35">
      <c r="A46" s="13"/>
      <c r="B46" s="13"/>
      <c r="C46" s="83"/>
      <c r="D46" s="46"/>
      <c r="E46" s="58"/>
      <c r="G46" s="14"/>
      <c r="H46" s="13"/>
      <c r="I46" s="56"/>
    </row>
    <row r="47" spans="1:9" s="50" customFormat="1" ht="25.5" customHeight="1" x14ac:dyDescent="0.35">
      <c r="A47" s="13"/>
      <c r="B47" s="13"/>
      <c r="C47" s="83"/>
      <c r="D47" s="46"/>
      <c r="E47" s="58"/>
      <c r="G47" s="13"/>
      <c r="H47" s="74"/>
      <c r="I47" s="56"/>
    </row>
    <row r="48" spans="1:9" s="50" customFormat="1" ht="25.5" customHeight="1" x14ac:dyDescent="0.35">
      <c r="A48" s="13"/>
      <c r="B48" s="13"/>
      <c r="C48" s="83"/>
      <c r="D48" s="46"/>
      <c r="E48" s="58"/>
      <c r="G48" s="13"/>
      <c r="H48" s="72"/>
      <c r="I48" s="56"/>
    </row>
    <row r="49" spans="1:9" s="50" customFormat="1" ht="25.5" customHeight="1" x14ac:dyDescent="0.35">
      <c r="A49" s="13"/>
      <c r="C49" s="83"/>
      <c r="G49" s="75"/>
      <c r="H49" s="76"/>
      <c r="I49" s="56"/>
    </row>
    <row r="50" spans="1:9" s="50" customFormat="1" ht="25.5" customHeight="1" x14ac:dyDescent="0.35">
      <c r="A50" s="13"/>
      <c r="I50" s="56"/>
    </row>
    <row r="51" spans="1:9" ht="25.5" customHeight="1" x14ac:dyDescent="0.35"/>
    <row r="52" spans="1:9" ht="25.5" customHeight="1" x14ac:dyDescent="0.35"/>
    <row r="53" spans="1:9" ht="25.5" customHeight="1" x14ac:dyDescent="0.35">
      <c r="A53" s="15"/>
      <c r="B53" s="85"/>
      <c r="C53" s="86"/>
      <c r="D53" s="86"/>
      <c r="E53" s="86"/>
      <c r="F53" s="86"/>
    </row>
    <row r="54" spans="1:9" ht="25.5" customHeight="1" x14ac:dyDescent="0.35"/>
    <row r="55" spans="1:9" ht="25.5" customHeight="1" x14ac:dyDescent="0.35">
      <c r="A55" s="15"/>
    </row>
    <row r="56" spans="1:9" ht="25.5" customHeight="1" x14ac:dyDescent="0.35"/>
    <row r="57" spans="1:9" ht="25.5" customHeight="1" x14ac:dyDescent="0.35"/>
    <row r="58" spans="1:9" ht="25.5" customHeight="1" x14ac:dyDescent="0.35"/>
    <row r="59" spans="1:9" ht="25.5" customHeight="1" x14ac:dyDescent="0.35"/>
  </sheetData>
  <sheetProtection password="DC67" sheet="1" objects="1" scenarios="1" selectLockedCells="1"/>
  <sortState ref="A35:D48">
    <sortCondition ref="A35:A48"/>
  </sortState>
  <mergeCells count="5">
    <mergeCell ref="B1:F1"/>
    <mergeCell ref="B27:H27"/>
    <mergeCell ref="B28:H28"/>
    <mergeCell ref="B29:H29"/>
    <mergeCell ref="E11:H23"/>
  </mergeCells>
  <phoneticPr fontId="13" type="noConversion"/>
  <conditionalFormatting sqref="C25">
    <cfRule type="cellIs" dxfId="7" priority="1" stopIfTrue="1" operator="equal">
      <formula>$E$7</formula>
    </cfRule>
  </conditionalFormatting>
  <pageMargins left="0.7" right="0.7" top="0.78740157499999996" bottom="0.78740157499999996" header="0.3" footer="0.3"/>
  <pageSetup paperSize="9" orientation="landscape" horizontalDpi="4294967293"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Neues_Monat">
                <anchor moveWithCells="1" sizeWithCells="1">
                  <from>
                    <xdr:col>6</xdr:col>
                    <xdr:colOff>352425</xdr:colOff>
                    <xdr:row>3</xdr:row>
                    <xdr:rowOff>85725</xdr:rowOff>
                  </from>
                  <to>
                    <xdr:col>7</xdr:col>
                    <xdr:colOff>276225</xdr:colOff>
                    <xdr:row>5</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X64"/>
  <sheetViews>
    <sheetView zoomScaleNormal="100" workbookViewId="0">
      <selection activeCell="B3" sqref="B3"/>
    </sheetView>
  </sheetViews>
  <sheetFormatPr baseColWidth="10" defaultRowHeight="12.75" x14ac:dyDescent="0.2"/>
  <cols>
    <col min="1" max="1" width="5.7109375" style="5" customWidth="1"/>
    <col min="2" max="2" width="12.7109375" style="5" bestFit="1" customWidth="1"/>
    <col min="3" max="5" width="9.7109375" style="5" customWidth="1"/>
    <col min="6" max="6" width="48.7109375" style="5" customWidth="1"/>
    <col min="7" max="8" width="10.7109375" style="5" customWidth="1"/>
    <col min="9" max="9" width="15.7109375" style="5" customWidth="1"/>
    <col min="10" max="10" width="9.7109375" style="23" customWidth="1"/>
    <col min="11" max="11" width="11.7109375" style="100" customWidth="1"/>
    <col min="12" max="12" width="10.7109375" style="101" customWidth="1"/>
    <col min="13" max="14" width="10.7109375" style="100" customWidth="1"/>
    <col min="15" max="16" width="10.7109375" style="87" customWidth="1"/>
    <col min="17" max="17" width="23.42578125" style="87" bestFit="1" customWidth="1"/>
    <col min="18" max="18" width="12.5703125" style="87" bestFit="1" customWidth="1"/>
    <col min="19" max="19" width="20.28515625" style="103" customWidth="1"/>
    <col min="20" max="20" width="11.42578125" style="103"/>
    <col min="21" max="21" width="14.140625" customWidth="1"/>
    <col min="23" max="23" width="7.5703125" style="5" bestFit="1" customWidth="1"/>
    <col min="24" max="26" width="23.7109375" style="5" customWidth="1"/>
    <col min="27" max="16384" width="11.42578125" style="5"/>
  </cols>
  <sheetData>
    <row r="1" spans="1:24" s="2" customFormat="1" ht="15.75" x14ac:dyDescent="0.2">
      <c r="A1" s="159" t="s">
        <v>21</v>
      </c>
      <c r="B1" s="161" t="s">
        <v>0</v>
      </c>
      <c r="C1" s="165" t="s">
        <v>3</v>
      </c>
      <c r="D1" s="166"/>
      <c r="E1" s="167" t="s">
        <v>6</v>
      </c>
      <c r="F1" s="1" t="s">
        <v>1</v>
      </c>
      <c r="G1" s="127" t="s">
        <v>57</v>
      </c>
      <c r="H1" s="128" t="s">
        <v>63</v>
      </c>
      <c r="I1" s="147" t="s">
        <v>70</v>
      </c>
      <c r="J1" s="163" t="s">
        <v>29</v>
      </c>
      <c r="K1" s="148" t="s">
        <v>69</v>
      </c>
      <c r="L1" s="131" t="s">
        <v>55</v>
      </c>
      <c r="M1" s="131" t="s">
        <v>54</v>
      </c>
      <c r="N1" s="131" t="s">
        <v>64</v>
      </c>
      <c r="R1" s="110"/>
      <c r="S1" s="113"/>
    </row>
    <row r="2" spans="1:24" s="2" customFormat="1" ht="16.5" thickBot="1" x14ac:dyDescent="0.25">
      <c r="A2" s="160"/>
      <c r="B2" s="162"/>
      <c r="C2" s="9" t="s">
        <v>4</v>
      </c>
      <c r="D2" s="3" t="s">
        <v>5</v>
      </c>
      <c r="E2" s="168"/>
      <c r="F2" s="4" t="s">
        <v>25</v>
      </c>
      <c r="G2" s="129" t="s">
        <v>2</v>
      </c>
      <c r="H2" s="130" t="s">
        <v>62</v>
      </c>
      <c r="I2" s="149">
        <f>MAX(K3:K33)</f>
        <v>0</v>
      </c>
      <c r="J2" s="164"/>
      <c r="K2" s="148" t="s">
        <v>5</v>
      </c>
      <c r="L2" s="112"/>
      <c r="M2" s="132"/>
      <c r="N2" s="112"/>
      <c r="R2" s="110"/>
      <c r="S2" s="114"/>
    </row>
    <row r="3" spans="1:24" ht="15" x14ac:dyDescent="0.2">
      <c r="A3" s="16" t="str">
        <f>CHOOSE(WEEKDAY(B3),"So","Mo","Di","Mi","Do","Fr","Sa")</f>
        <v>Mi</v>
      </c>
      <c r="B3" s="81">
        <f>DATEVALUE(CONCATENATE("01.",B42,".",B40))</f>
        <v>41640</v>
      </c>
      <c r="C3" s="35"/>
      <c r="D3" s="36"/>
      <c r="E3" s="37"/>
      <c r="F3" s="38"/>
      <c r="G3" s="99">
        <f t="shared" ref="G3:G31" si="0">IF(D3&lt;&gt;0,D3-C3-E3,0)</f>
        <v>0</v>
      </c>
      <c r="H3" s="119" t="str">
        <f>IF(G3=0,"",IF(L3=M3,0,IF(L3&gt;=M3,L3-M3,M3-L3)))</f>
        <v/>
      </c>
      <c r="I3" s="137" t="str">
        <f>IF(B3="","",IFERROR(VLOOKUP(B3,$E$43:$F$58,2,FALSE),""))</f>
        <v>Neujahr</v>
      </c>
      <c r="J3" s="26">
        <f t="shared" ref="J3:J33" si="1">IF(B3="","",IF(N3="X",0,CHOOSE(WEEKDAY(B3),$B$60,$B$48,$B$50,$B$52,$B$54,$B$56,$B$58)))</f>
        <v>0</v>
      </c>
      <c r="K3" s="150" t="str">
        <f t="shared" ref="K3:K12" si="2">IF(AND(C3&gt;0,D3=0,L3&gt;L2,L3=L4),C3+L3-M3+E3,"")</f>
        <v/>
      </c>
      <c r="L3" s="133">
        <f t="shared" ref="L3:L33" si="3">IF(B3="",L2,IF(WEEKDAY(B3)=2,J3,J3+L2))</f>
        <v>0</v>
      </c>
      <c r="M3" s="133">
        <f t="shared" ref="M3:M29" si="4">IF(B3="","",IF(WEEKDAY(B3)=2,G3,G3+M2))</f>
        <v>0</v>
      </c>
      <c r="N3" s="131" t="str">
        <f t="shared" ref="N3:N33" si="5">IF(B3="","",IF(I3&lt;&gt;"","X",IF(F3="Frei","X",IF(F3="Urlaub","X",IF(F3="Krankheit","X","")))))</f>
        <v>X</v>
      </c>
      <c r="S3" s="123"/>
      <c r="T3" s="116"/>
      <c r="U3" s="115"/>
      <c r="X3" s="116"/>
    </row>
    <row r="4" spans="1:24" ht="15" x14ac:dyDescent="0.2">
      <c r="A4" s="6" t="str">
        <f t="shared" ref="A4:A30" si="6">IF(B4="","",CHOOSE(WEEKDAY(B4),"So","Mo","Di","Mi","Do","Fr","Sa"))</f>
        <v>Do</v>
      </c>
      <c r="B4" s="80">
        <f t="shared" ref="B4:B31" si="7">IF(B3="","",IF(MONTH(B3+1)=MONTH($B$3),B3+1,""))</f>
        <v>41641</v>
      </c>
      <c r="C4" s="39"/>
      <c r="D4" s="40"/>
      <c r="E4" s="41"/>
      <c r="F4" s="42"/>
      <c r="G4" s="99">
        <f t="shared" si="0"/>
        <v>0</v>
      </c>
      <c r="H4" s="119" t="str">
        <f>IF(G4=0,"",IF(L4=M4,0,IF(L4&gt;=M4,L4-M4,M4-L4)))</f>
        <v/>
      </c>
      <c r="I4" s="138" t="str">
        <f t="shared" ref="I4:I33" si="8">IF(B4="","",IFERROR(VLOOKUP(B4,$E$43:$F$58,2,FALSE),""))</f>
        <v/>
      </c>
      <c r="J4" s="24">
        <f t="shared" si="1"/>
        <v>0.3125</v>
      </c>
      <c r="K4" s="150" t="str">
        <f t="shared" si="2"/>
        <v/>
      </c>
      <c r="L4" s="133">
        <f t="shared" si="3"/>
        <v>0.3125</v>
      </c>
      <c r="M4" s="133">
        <f t="shared" si="4"/>
        <v>0</v>
      </c>
      <c r="N4" s="131" t="str">
        <f t="shared" si="5"/>
        <v/>
      </c>
      <c r="S4" s="117"/>
      <c r="T4" s="116"/>
      <c r="U4" s="115"/>
      <c r="X4" s="116"/>
    </row>
    <row r="5" spans="1:24" ht="15" x14ac:dyDescent="0.2">
      <c r="A5" s="6" t="str">
        <f t="shared" si="6"/>
        <v>Fr</v>
      </c>
      <c r="B5" s="7">
        <f t="shared" si="7"/>
        <v>41642</v>
      </c>
      <c r="C5" s="39"/>
      <c r="D5" s="40"/>
      <c r="E5" s="41"/>
      <c r="F5" s="42"/>
      <c r="G5" s="99">
        <f t="shared" si="0"/>
        <v>0</v>
      </c>
      <c r="H5" s="119" t="str">
        <f t="shared" ref="H5:H33" si="9">IF(G5=0,"",IF(L5=M5,0,IF(L5&gt;=M5,L5-M5,M5-L5)))</f>
        <v/>
      </c>
      <c r="I5" s="138" t="str">
        <f t="shared" si="8"/>
        <v/>
      </c>
      <c r="J5" s="24">
        <f t="shared" si="1"/>
        <v>0.3125</v>
      </c>
      <c r="K5" s="150" t="str">
        <f t="shared" si="2"/>
        <v/>
      </c>
      <c r="L5" s="133">
        <f t="shared" si="3"/>
        <v>0.625</v>
      </c>
      <c r="M5" s="133">
        <f t="shared" si="4"/>
        <v>0</v>
      </c>
      <c r="N5" s="131" t="str">
        <f t="shared" si="5"/>
        <v/>
      </c>
      <c r="S5" s="117"/>
      <c r="T5" s="116"/>
      <c r="U5" s="115"/>
      <c r="X5" s="116"/>
    </row>
    <row r="6" spans="1:24" ht="15" x14ac:dyDescent="0.2">
      <c r="A6" s="6" t="str">
        <f t="shared" si="6"/>
        <v>Sa</v>
      </c>
      <c r="B6" s="7">
        <f t="shared" si="7"/>
        <v>41643</v>
      </c>
      <c r="C6" s="39"/>
      <c r="D6" s="40"/>
      <c r="E6" s="41"/>
      <c r="F6" s="42"/>
      <c r="G6" s="99">
        <f t="shared" si="0"/>
        <v>0</v>
      </c>
      <c r="H6" s="119" t="str">
        <f t="shared" si="9"/>
        <v/>
      </c>
      <c r="I6" s="138" t="str">
        <f t="shared" si="8"/>
        <v/>
      </c>
      <c r="J6" s="24">
        <f t="shared" si="1"/>
        <v>0</v>
      </c>
      <c r="K6" s="150" t="str">
        <f t="shared" si="2"/>
        <v/>
      </c>
      <c r="L6" s="133">
        <f t="shared" si="3"/>
        <v>0.625</v>
      </c>
      <c r="M6" s="133">
        <f t="shared" si="4"/>
        <v>0</v>
      </c>
      <c r="N6" s="131" t="str">
        <f t="shared" si="5"/>
        <v/>
      </c>
      <c r="S6" s="117"/>
      <c r="T6" s="116"/>
      <c r="U6" s="115"/>
      <c r="X6" s="116"/>
    </row>
    <row r="7" spans="1:24" ht="15" x14ac:dyDescent="0.2">
      <c r="A7" s="6" t="str">
        <f t="shared" si="6"/>
        <v>So</v>
      </c>
      <c r="B7" s="7">
        <f t="shared" si="7"/>
        <v>41644</v>
      </c>
      <c r="C7" s="39"/>
      <c r="D7" s="40"/>
      <c r="E7" s="41"/>
      <c r="F7" s="42"/>
      <c r="G7" s="99">
        <f t="shared" si="0"/>
        <v>0</v>
      </c>
      <c r="H7" s="119" t="str">
        <f t="shared" si="9"/>
        <v/>
      </c>
      <c r="I7" s="138" t="str">
        <f t="shared" si="8"/>
        <v/>
      </c>
      <c r="J7" s="24">
        <f t="shared" si="1"/>
        <v>0</v>
      </c>
      <c r="K7" s="150" t="str">
        <f t="shared" si="2"/>
        <v/>
      </c>
      <c r="L7" s="133">
        <f t="shared" si="3"/>
        <v>0.625</v>
      </c>
      <c r="M7" s="133">
        <f t="shared" si="4"/>
        <v>0</v>
      </c>
      <c r="N7" s="131" t="str">
        <f t="shared" si="5"/>
        <v/>
      </c>
      <c r="S7" s="117"/>
      <c r="T7" s="116"/>
      <c r="U7" s="118"/>
      <c r="X7" s="116"/>
    </row>
    <row r="8" spans="1:24" ht="15" x14ac:dyDescent="0.2">
      <c r="A8" s="6" t="str">
        <f t="shared" si="6"/>
        <v>Mo</v>
      </c>
      <c r="B8" s="7">
        <f t="shared" si="7"/>
        <v>41645</v>
      </c>
      <c r="C8" s="39"/>
      <c r="D8" s="40"/>
      <c r="E8" s="41"/>
      <c r="F8" s="42"/>
      <c r="G8" s="99">
        <f t="shared" si="0"/>
        <v>0</v>
      </c>
      <c r="H8" s="119" t="str">
        <f t="shared" si="9"/>
        <v/>
      </c>
      <c r="I8" s="138" t="str">
        <f t="shared" si="8"/>
        <v>Hl. 3 Könige</v>
      </c>
      <c r="J8" s="24">
        <f t="shared" si="1"/>
        <v>0</v>
      </c>
      <c r="K8" s="150" t="str">
        <f t="shared" si="2"/>
        <v/>
      </c>
      <c r="L8" s="133">
        <f t="shared" si="3"/>
        <v>0</v>
      </c>
      <c r="M8" s="133">
        <f t="shared" si="4"/>
        <v>0</v>
      </c>
      <c r="N8" s="131" t="str">
        <f t="shared" si="5"/>
        <v>X</v>
      </c>
      <c r="S8" s="117"/>
      <c r="T8" s="116"/>
      <c r="U8" s="115"/>
      <c r="X8" s="116"/>
    </row>
    <row r="9" spans="1:24" ht="15" x14ac:dyDescent="0.2">
      <c r="A9" s="6" t="str">
        <f t="shared" si="6"/>
        <v>Di</v>
      </c>
      <c r="B9" s="7">
        <f t="shared" si="7"/>
        <v>41646</v>
      </c>
      <c r="C9" s="39"/>
      <c r="D9" s="40"/>
      <c r="E9" s="41"/>
      <c r="F9" s="42"/>
      <c r="G9" s="99">
        <f t="shared" si="0"/>
        <v>0</v>
      </c>
      <c r="H9" s="119" t="str">
        <f t="shared" si="9"/>
        <v/>
      </c>
      <c r="I9" s="138" t="str">
        <f>IF(B9="","",IFERROR(VLOOKUP(B9,$E$43:$F$58,2,FALSE),""))</f>
        <v/>
      </c>
      <c r="J9" s="24">
        <f t="shared" si="1"/>
        <v>0.3125</v>
      </c>
      <c r="K9" s="150" t="str">
        <f t="shared" si="2"/>
        <v/>
      </c>
      <c r="L9" s="133">
        <f t="shared" si="3"/>
        <v>0.3125</v>
      </c>
      <c r="M9" s="133">
        <f t="shared" si="4"/>
        <v>0</v>
      </c>
      <c r="N9" s="131" t="str">
        <f t="shared" si="5"/>
        <v/>
      </c>
      <c r="S9" s="117"/>
      <c r="T9" s="116"/>
      <c r="U9" s="115"/>
      <c r="X9" s="116"/>
    </row>
    <row r="10" spans="1:24" ht="15" x14ac:dyDescent="0.2">
      <c r="A10" s="6" t="str">
        <f t="shared" si="6"/>
        <v>Mi</v>
      </c>
      <c r="B10" s="7">
        <f t="shared" si="7"/>
        <v>41647</v>
      </c>
      <c r="C10" s="39"/>
      <c r="D10" s="40"/>
      <c r="E10" s="41"/>
      <c r="F10" s="42"/>
      <c r="G10" s="99">
        <f t="shared" si="0"/>
        <v>0</v>
      </c>
      <c r="H10" s="119" t="str">
        <f t="shared" si="9"/>
        <v/>
      </c>
      <c r="I10" s="138" t="str">
        <f t="shared" si="8"/>
        <v/>
      </c>
      <c r="J10" s="24">
        <f t="shared" si="1"/>
        <v>0.3125</v>
      </c>
      <c r="K10" s="150" t="str">
        <f t="shared" si="2"/>
        <v/>
      </c>
      <c r="L10" s="133">
        <f t="shared" si="3"/>
        <v>0.625</v>
      </c>
      <c r="M10" s="133">
        <f t="shared" si="4"/>
        <v>0</v>
      </c>
      <c r="N10" s="131" t="str">
        <f t="shared" si="5"/>
        <v/>
      </c>
      <c r="S10" s="117"/>
      <c r="T10" s="116"/>
      <c r="U10" s="115"/>
    </row>
    <row r="11" spans="1:24" ht="15" x14ac:dyDescent="0.2">
      <c r="A11" s="6" t="str">
        <f t="shared" si="6"/>
        <v>Do</v>
      </c>
      <c r="B11" s="7">
        <f t="shared" si="7"/>
        <v>41648</v>
      </c>
      <c r="C11" s="39"/>
      <c r="D11" s="40"/>
      <c r="E11" s="41"/>
      <c r="F11" s="42"/>
      <c r="G11" s="99">
        <f t="shared" si="0"/>
        <v>0</v>
      </c>
      <c r="H11" s="119" t="str">
        <f t="shared" si="9"/>
        <v/>
      </c>
      <c r="I11" s="138" t="str">
        <f t="shared" si="8"/>
        <v/>
      </c>
      <c r="J11" s="24">
        <f t="shared" si="1"/>
        <v>0.3125</v>
      </c>
      <c r="K11" s="150" t="str">
        <f t="shared" si="2"/>
        <v/>
      </c>
      <c r="L11" s="133">
        <f t="shared" si="3"/>
        <v>0.9375</v>
      </c>
      <c r="M11" s="133">
        <f t="shared" si="4"/>
        <v>0</v>
      </c>
      <c r="N11" s="131" t="str">
        <f t="shared" si="5"/>
        <v/>
      </c>
      <c r="S11" s="117"/>
      <c r="T11" s="116"/>
      <c r="U11" s="115"/>
    </row>
    <row r="12" spans="1:24" ht="15" x14ac:dyDescent="0.2">
      <c r="A12" s="6" t="str">
        <f t="shared" si="6"/>
        <v>Fr</v>
      </c>
      <c r="B12" s="7">
        <f t="shared" si="7"/>
        <v>41649</v>
      </c>
      <c r="C12" s="39"/>
      <c r="D12" s="40"/>
      <c r="E12" s="41"/>
      <c r="F12" s="42"/>
      <c r="G12" s="99">
        <f t="shared" si="0"/>
        <v>0</v>
      </c>
      <c r="H12" s="119" t="str">
        <f t="shared" si="9"/>
        <v/>
      </c>
      <c r="I12" s="138" t="str">
        <f t="shared" si="8"/>
        <v/>
      </c>
      <c r="J12" s="24">
        <f t="shared" si="1"/>
        <v>0.3125</v>
      </c>
      <c r="K12" s="150" t="str">
        <f t="shared" si="2"/>
        <v/>
      </c>
      <c r="L12" s="133">
        <f t="shared" si="3"/>
        <v>1.25</v>
      </c>
      <c r="M12" s="133">
        <f t="shared" si="4"/>
        <v>0</v>
      </c>
      <c r="N12" s="131" t="str">
        <f t="shared" si="5"/>
        <v/>
      </c>
      <c r="S12" s="117"/>
      <c r="T12" s="116"/>
      <c r="U12" s="115"/>
    </row>
    <row r="13" spans="1:24" ht="15" x14ac:dyDescent="0.2">
      <c r="A13" s="6" t="str">
        <f t="shared" si="6"/>
        <v>Sa</v>
      </c>
      <c r="B13" s="7">
        <f t="shared" si="7"/>
        <v>41650</v>
      </c>
      <c r="C13" s="39"/>
      <c r="D13" s="40"/>
      <c r="E13" s="41"/>
      <c r="F13" s="42"/>
      <c r="G13" s="99">
        <f t="shared" si="0"/>
        <v>0</v>
      </c>
      <c r="H13" s="119" t="str">
        <f t="shared" si="9"/>
        <v/>
      </c>
      <c r="I13" s="138" t="str">
        <f t="shared" si="8"/>
        <v/>
      </c>
      <c r="J13" s="24">
        <f t="shared" si="1"/>
        <v>0</v>
      </c>
      <c r="K13" s="150" t="str">
        <f>IF(AND(C13&gt;0,D13=0,L13&gt;L12,L13=L14),C13+L13-M13+E13,"")</f>
        <v/>
      </c>
      <c r="L13" s="133">
        <f t="shared" si="3"/>
        <v>1.25</v>
      </c>
      <c r="M13" s="133">
        <f t="shared" si="4"/>
        <v>0</v>
      </c>
      <c r="N13" s="131" t="str">
        <f t="shared" si="5"/>
        <v/>
      </c>
      <c r="S13" s="117"/>
      <c r="T13" s="116"/>
      <c r="U13" s="115"/>
    </row>
    <row r="14" spans="1:24" ht="15" x14ac:dyDescent="0.2">
      <c r="A14" s="6" t="str">
        <f t="shared" si="6"/>
        <v>So</v>
      </c>
      <c r="B14" s="7">
        <f t="shared" si="7"/>
        <v>41651</v>
      </c>
      <c r="C14" s="39"/>
      <c r="D14" s="40"/>
      <c r="E14" s="41"/>
      <c r="F14" s="42"/>
      <c r="G14" s="99">
        <f t="shared" si="0"/>
        <v>0</v>
      </c>
      <c r="H14" s="119" t="str">
        <f t="shared" si="9"/>
        <v/>
      </c>
      <c r="I14" s="138" t="str">
        <f t="shared" si="8"/>
        <v/>
      </c>
      <c r="J14" s="24">
        <f t="shared" si="1"/>
        <v>0</v>
      </c>
      <c r="K14" s="150" t="str">
        <f t="shared" ref="K14:K33" si="10">IF(AND(C14&gt;0,D14=0,L14&gt;L13,L14=L15),C14+L14-M14+E14,"")</f>
        <v/>
      </c>
      <c r="L14" s="133">
        <f t="shared" si="3"/>
        <v>1.25</v>
      </c>
      <c r="M14" s="133">
        <f t="shared" si="4"/>
        <v>0</v>
      </c>
      <c r="N14" s="131" t="str">
        <f t="shared" si="5"/>
        <v/>
      </c>
      <c r="S14" s="117"/>
      <c r="T14" s="116"/>
      <c r="U14" s="115"/>
    </row>
    <row r="15" spans="1:24" ht="15" x14ac:dyDescent="0.2">
      <c r="A15" s="6" t="str">
        <f t="shared" si="6"/>
        <v>Mo</v>
      </c>
      <c r="B15" s="7">
        <f t="shared" si="7"/>
        <v>41652</v>
      </c>
      <c r="C15" s="39"/>
      <c r="D15" s="40"/>
      <c r="E15" s="41"/>
      <c r="F15" s="42"/>
      <c r="G15" s="99">
        <f t="shared" si="0"/>
        <v>0</v>
      </c>
      <c r="H15" s="119" t="str">
        <f t="shared" si="9"/>
        <v/>
      </c>
      <c r="I15" s="138" t="str">
        <f t="shared" si="8"/>
        <v/>
      </c>
      <c r="J15" s="24">
        <f t="shared" si="1"/>
        <v>0.3125</v>
      </c>
      <c r="K15" s="150" t="str">
        <f t="shared" si="10"/>
        <v/>
      </c>
      <c r="L15" s="133">
        <f t="shared" si="3"/>
        <v>0.3125</v>
      </c>
      <c r="M15" s="133">
        <f t="shared" si="4"/>
        <v>0</v>
      </c>
      <c r="N15" s="131" t="str">
        <f t="shared" si="5"/>
        <v/>
      </c>
      <c r="S15" s="117"/>
      <c r="T15" s="116"/>
      <c r="U15" s="115"/>
    </row>
    <row r="16" spans="1:24" ht="15" x14ac:dyDescent="0.2">
      <c r="A16" s="6" t="str">
        <f t="shared" si="6"/>
        <v>Di</v>
      </c>
      <c r="B16" s="7">
        <f t="shared" si="7"/>
        <v>41653</v>
      </c>
      <c r="C16" s="39"/>
      <c r="D16" s="40"/>
      <c r="E16" s="41"/>
      <c r="F16" s="42"/>
      <c r="G16" s="99">
        <f t="shared" si="0"/>
        <v>0</v>
      </c>
      <c r="H16" s="119" t="str">
        <f t="shared" si="9"/>
        <v/>
      </c>
      <c r="I16" s="138" t="str">
        <f t="shared" si="8"/>
        <v/>
      </c>
      <c r="J16" s="24">
        <f t="shared" si="1"/>
        <v>0.3125</v>
      </c>
      <c r="K16" s="150" t="str">
        <f t="shared" si="10"/>
        <v/>
      </c>
      <c r="L16" s="133">
        <f t="shared" si="3"/>
        <v>0.625</v>
      </c>
      <c r="M16" s="133">
        <f t="shared" si="4"/>
        <v>0</v>
      </c>
      <c r="N16" s="131" t="str">
        <f t="shared" si="5"/>
        <v/>
      </c>
      <c r="S16" s="117"/>
      <c r="T16" s="116"/>
      <c r="U16" s="115"/>
    </row>
    <row r="17" spans="1:24" ht="15" x14ac:dyDescent="0.2">
      <c r="A17" s="6" t="str">
        <f t="shared" si="6"/>
        <v>Mi</v>
      </c>
      <c r="B17" s="7">
        <f t="shared" si="7"/>
        <v>41654</v>
      </c>
      <c r="C17" s="39"/>
      <c r="D17" s="40"/>
      <c r="E17" s="41"/>
      <c r="F17" s="42"/>
      <c r="G17" s="99">
        <f t="shared" si="0"/>
        <v>0</v>
      </c>
      <c r="H17" s="119" t="str">
        <f t="shared" si="9"/>
        <v/>
      </c>
      <c r="I17" s="138" t="str">
        <f t="shared" si="8"/>
        <v/>
      </c>
      <c r="J17" s="24">
        <f t="shared" si="1"/>
        <v>0.3125</v>
      </c>
      <c r="K17" s="150" t="str">
        <f t="shared" si="10"/>
        <v/>
      </c>
      <c r="L17" s="133">
        <f t="shared" si="3"/>
        <v>0.9375</v>
      </c>
      <c r="M17" s="133">
        <f t="shared" si="4"/>
        <v>0</v>
      </c>
      <c r="N17" s="131" t="str">
        <f t="shared" si="5"/>
        <v/>
      </c>
      <c r="S17" s="117"/>
      <c r="T17" s="116"/>
      <c r="U17" s="115"/>
    </row>
    <row r="18" spans="1:24" ht="15" x14ac:dyDescent="0.2">
      <c r="A18" s="6" t="str">
        <f t="shared" si="6"/>
        <v>Do</v>
      </c>
      <c r="B18" s="7">
        <f t="shared" si="7"/>
        <v>41655</v>
      </c>
      <c r="C18" s="39"/>
      <c r="D18" s="40"/>
      <c r="E18" s="41"/>
      <c r="F18" s="42"/>
      <c r="G18" s="99">
        <f t="shared" si="0"/>
        <v>0</v>
      </c>
      <c r="H18" s="119" t="str">
        <f t="shared" si="9"/>
        <v/>
      </c>
      <c r="I18" s="138" t="str">
        <f t="shared" si="8"/>
        <v/>
      </c>
      <c r="J18" s="24">
        <f t="shared" si="1"/>
        <v>0.3125</v>
      </c>
      <c r="K18" s="150" t="str">
        <f t="shared" si="10"/>
        <v/>
      </c>
      <c r="L18" s="133">
        <f t="shared" si="3"/>
        <v>1.25</v>
      </c>
      <c r="M18" s="133">
        <f t="shared" si="4"/>
        <v>0</v>
      </c>
      <c r="N18" s="131" t="str">
        <f t="shared" si="5"/>
        <v/>
      </c>
      <c r="S18" s="117"/>
      <c r="T18" s="116"/>
      <c r="U18" s="115"/>
    </row>
    <row r="19" spans="1:24" ht="15" x14ac:dyDescent="0.2">
      <c r="A19" s="6" t="str">
        <f t="shared" si="6"/>
        <v>Fr</v>
      </c>
      <c r="B19" s="7">
        <f t="shared" si="7"/>
        <v>41656</v>
      </c>
      <c r="C19" s="39"/>
      <c r="D19" s="40"/>
      <c r="E19" s="41"/>
      <c r="F19" s="42"/>
      <c r="G19" s="99">
        <f t="shared" si="0"/>
        <v>0</v>
      </c>
      <c r="H19" s="119" t="str">
        <f t="shared" si="9"/>
        <v/>
      </c>
      <c r="I19" s="138" t="str">
        <f t="shared" si="8"/>
        <v/>
      </c>
      <c r="J19" s="24">
        <f t="shared" si="1"/>
        <v>0.3125</v>
      </c>
      <c r="K19" s="150" t="str">
        <f t="shared" si="10"/>
        <v/>
      </c>
      <c r="L19" s="133">
        <f t="shared" si="3"/>
        <v>1.5625</v>
      </c>
      <c r="M19" s="133">
        <f t="shared" si="4"/>
        <v>0</v>
      </c>
      <c r="N19" s="131" t="str">
        <f t="shared" si="5"/>
        <v/>
      </c>
      <c r="S19" s="117"/>
      <c r="T19" s="116"/>
      <c r="U19" s="115"/>
    </row>
    <row r="20" spans="1:24" ht="15" x14ac:dyDescent="0.2">
      <c r="A20" s="6" t="str">
        <f t="shared" si="6"/>
        <v>Sa</v>
      </c>
      <c r="B20" s="7">
        <f t="shared" si="7"/>
        <v>41657</v>
      </c>
      <c r="C20" s="39"/>
      <c r="D20" s="40"/>
      <c r="E20" s="41"/>
      <c r="F20" s="42"/>
      <c r="G20" s="99">
        <f t="shared" si="0"/>
        <v>0</v>
      </c>
      <c r="H20" s="119" t="str">
        <f t="shared" si="9"/>
        <v/>
      </c>
      <c r="I20" s="138" t="str">
        <f t="shared" si="8"/>
        <v/>
      </c>
      <c r="J20" s="24">
        <f t="shared" si="1"/>
        <v>0</v>
      </c>
      <c r="K20" s="150" t="str">
        <f t="shared" si="10"/>
        <v/>
      </c>
      <c r="L20" s="133">
        <f t="shared" si="3"/>
        <v>1.5625</v>
      </c>
      <c r="M20" s="133">
        <f t="shared" si="4"/>
        <v>0</v>
      </c>
      <c r="N20" s="131" t="str">
        <f t="shared" si="5"/>
        <v/>
      </c>
      <c r="S20" s="117"/>
      <c r="T20" s="116"/>
      <c r="U20" s="115"/>
    </row>
    <row r="21" spans="1:24" ht="15" x14ac:dyDescent="0.2">
      <c r="A21" s="6" t="str">
        <f t="shared" si="6"/>
        <v>So</v>
      </c>
      <c r="B21" s="7">
        <f t="shared" si="7"/>
        <v>41658</v>
      </c>
      <c r="C21" s="39"/>
      <c r="D21" s="40"/>
      <c r="E21" s="41"/>
      <c r="F21" s="42"/>
      <c r="G21" s="99">
        <f t="shared" si="0"/>
        <v>0</v>
      </c>
      <c r="H21" s="119" t="str">
        <f t="shared" si="9"/>
        <v/>
      </c>
      <c r="I21" s="138" t="str">
        <f t="shared" si="8"/>
        <v/>
      </c>
      <c r="J21" s="24">
        <f t="shared" si="1"/>
        <v>0</v>
      </c>
      <c r="K21" s="150" t="str">
        <f t="shared" si="10"/>
        <v/>
      </c>
      <c r="L21" s="133">
        <f t="shared" si="3"/>
        <v>1.5625</v>
      </c>
      <c r="M21" s="133">
        <f t="shared" si="4"/>
        <v>0</v>
      </c>
      <c r="N21" s="131" t="str">
        <f t="shared" si="5"/>
        <v/>
      </c>
      <c r="S21" s="117"/>
      <c r="T21" s="116"/>
      <c r="U21" s="115"/>
    </row>
    <row r="22" spans="1:24" ht="15" x14ac:dyDescent="0.2">
      <c r="A22" s="6" t="str">
        <f t="shared" si="6"/>
        <v>Mo</v>
      </c>
      <c r="B22" s="7">
        <f t="shared" si="7"/>
        <v>41659</v>
      </c>
      <c r="C22" s="39"/>
      <c r="D22" s="40"/>
      <c r="E22" s="41"/>
      <c r="F22" s="42"/>
      <c r="G22" s="99">
        <f t="shared" si="0"/>
        <v>0</v>
      </c>
      <c r="H22" s="119" t="str">
        <f t="shared" si="9"/>
        <v/>
      </c>
      <c r="I22" s="138" t="str">
        <f t="shared" si="8"/>
        <v/>
      </c>
      <c r="J22" s="24">
        <f t="shared" si="1"/>
        <v>0.3125</v>
      </c>
      <c r="K22" s="150" t="str">
        <f t="shared" si="10"/>
        <v/>
      </c>
      <c r="L22" s="133">
        <f t="shared" si="3"/>
        <v>0.3125</v>
      </c>
      <c r="M22" s="133">
        <f t="shared" si="4"/>
        <v>0</v>
      </c>
      <c r="N22" s="131" t="str">
        <f t="shared" si="5"/>
        <v/>
      </c>
      <c r="S22" s="117"/>
      <c r="T22" s="116"/>
      <c r="U22" s="115"/>
    </row>
    <row r="23" spans="1:24" ht="15" x14ac:dyDescent="0.2">
      <c r="A23" s="6" t="str">
        <f t="shared" si="6"/>
        <v>Di</v>
      </c>
      <c r="B23" s="7">
        <f t="shared" si="7"/>
        <v>41660</v>
      </c>
      <c r="C23" s="39"/>
      <c r="D23" s="40"/>
      <c r="E23" s="41"/>
      <c r="F23" s="42"/>
      <c r="G23" s="99">
        <f t="shared" si="0"/>
        <v>0</v>
      </c>
      <c r="H23" s="119" t="str">
        <f t="shared" si="9"/>
        <v/>
      </c>
      <c r="I23" s="138" t="str">
        <f t="shared" si="8"/>
        <v/>
      </c>
      <c r="J23" s="24">
        <f t="shared" si="1"/>
        <v>0.3125</v>
      </c>
      <c r="K23" s="150" t="str">
        <f t="shared" si="10"/>
        <v/>
      </c>
      <c r="L23" s="133">
        <f t="shared" si="3"/>
        <v>0.625</v>
      </c>
      <c r="M23" s="133">
        <f t="shared" si="4"/>
        <v>0</v>
      </c>
      <c r="N23" s="131" t="str">
        <f t="shared" si="5"/>
        <v/>
      </c>
      <c r="S23" s="117"/>
      <c r="T23" s="116"/>
      <c r="U23" s="115"/>
    </row>
    <row r="24" spans="1:24" ht="15" x14ac:dyDescent="0.2">
      <c r="A24" s="6" t="str">
        <f t="shared" si="6"/>
        <v>Mi</v>
      </c>
      <c r="B24" s="7">
        <f t="shared" si="7"/>
        <v>41661</v>
      </c>
      <c r="C24" s="39"/>
      <c r="D24" s="40"/>
      <c r="E24" s="41"/>
      <c r="F24" s="42"/>
      <c r="G24" s="99">
        <f t="shared" si="0"/>
        <v>0</v>
      </c>
      <c r="H24" s="119" t="str">
        <f t="shared" si="9"/>
        <v/>
      </c>
      <c r="I24" s="138" t="str">
        <f t="shared" si="8"/>
        <v/>
      </c>
      <c r="J24" s="24">
        <f t="shared" si="1"/>
        <v>0.3125</v>
      </c>
      <c r="K24" s="150" t="str">
        <f t="shared" si="10"/>
        <v/>
      </c>
      <c r="L24" s="133">
        <f t="shared" si="3"/>
        <v>0.9375</v>
      </c>
      <c r="M24" s="133">
        <f t="shared" si="4"/>
        <v>0</v>
      </c>
      <c r="N24" s="131" t="str">
        <f t="shared" si="5"/>
        <v/>
      </c>
      <c r="S24" s="117"/>
      <c r="T24" s="116"/>
      <c r="U24" s="115"/>
    </row>
    <row r="25" spans="1:24" ht="15" x14ac:dyDescent="0.2">
      <c r="A25" s="6" t="str">
        <f t="shared" si="6"/>
        <v>Do</v>
      </c>
      <c r="B25" s="7">
        <f t="shared" si="7"/>
        <v>41662</v>
      </c>
      <c r="C25" s="39"/>
      <c r="D25" s="40"/>
      <c r="E25" s="41"/>
      <c r="F25" s="42"/>
      <c r="G25" s="99">
        <f t="shared" si="0"/>
        <v>0</v>
      </c>
      <c r="H25" s="119" t="str">
        <f t="shared" si="9"/>
        <v/>
      </c>
      <c r="I25" s="138" t="str">
        <f t="shared" si="8"/>
        <v/>
      </c>
      <c r="J25" s="24">
        <f t="shared" si="1"/>
        <v>0.3125</v>
      </c>
      <c r="K25" s="150" t="str">
        <f t="shared" si="10"/>
        <v/>
      </c>
      <c r="L25" s="133">
        <f t="shared" si="3"/>
        <v>1.25</v>
      </c>
      <c r="M25" s="133">
        <f t="shared" si="4"/>
        <v>0</v>
      </c>
      <c r="N25" s="131" t="str">
        <f t="shared" si="5"/>
        <v/>
      </c>
      <c r="S25" s="117"/>
      <c r="T25" s="116"/>
      <c r="U25" s="115"/>
    </row>
    <row r="26" spans="1:24" ht="15" x14ac:dyDescent="0.2">
      <c r="A26" s="6" t="str">
        <f t="shared" si="6"/>
        <v>Fr</v>
      </c>
      <c r="B26" s="7">
        <f t="shared" si="7"/>
        <v>41663</v>
      </c>
      <c r="C26" s="39"/>
      <c r="D26" s="40"/>
      <c r="E26" s="41"/>
      <c r="F26" s="42"/>
      <c r="G26" s="99">
        <f t="shared" si="0"/>
        <v>0</v>
      </c>
      <c r="H26" s="119" t="str">
        <f t="shared" si="9"/>
        <v/>
      </c>
      <c r="I26" s="138" t="str">
        <f t="shared" si="8"/>
        <v/>
      </c>
      <c r="J26" s="24">
        <f t="shared" si="1"/>
        <v>0.3125</v>
      </c>
      <c r="K26" s="150" t="str">
        <f t="shared" si="10"/>
        <v/>
      </c>
      <c r="L26" s="133">
        <f t="shared" si="3"/>
        <v>1.5625</v>
      </c>
      <c r="M26" s="133">
        <f t="shared" si="4"/>
        <v>0</v>
      </c>
      <c r="N26" s="131" t="str">
        <f t="shared" si="5"/>
        <v/>
      </c>
      <c r="S26" s="117"/>
      <c r="T26" s="116"/>
      <c r="X26" s="116"/>
    </row>
    <row r="27" spans="1:24" ht="15" x14ac:dyDescent="0.2">
      <c r="A27" s="6" t="str">
        <f t="shared" si="6"/>
        <v>Sa</v>
      </c>
      <c r="B27" s="7">
        <f t="shared" si="7"/>
        <v>41664</v>
      </c>
      <c r="C27" s="39"/>
      <c r="D27" s="40"/>
      <c r="E27" s="43"/>
      <c r="F27" s="42"/>
      <c r="G27" s="99">
        <f t="shared" si="0"/>
        <v>0</v>
      </c>
      <c r="H27" s="119" t="str">
        <f t="shared" si="9"/>
        <v/>
      </c>
      <c r="I27" s="138" t="str">
        <f t="shared" si="8"/>
        <v/>
      </c>
      <c r="J27" s="24">
        <f t="shared" si="1"/>
        <v>0</v>
      </c>
      <c r="K27" s="150" t="str">
        <f t="shared" si="10"/>
        <v/>
      </c>
      <c r="L27" s="133">
        <f t="shared" si="3"/>
        <v>1.5625</v>
      </c>
      <c r="M27" s="133">
        <f t="shared" si="4"/>
        <v>0</v>
      </c>
      <c r="N27" s="131" t="str">
        <f t="shared" si="5"/>
        <v/>
      </c>
      <c r="S27" s="117"/>
      <c r="T27" s="116"/>
      <c r="U27" s="115"/>
    </row>
    <row r="28" spans="1:24" ht="15" x14ac:dyDescent="0.2">
      <c r="A28" s="6" t="str">
        <f t="shared" si="6"/>
        <v>So</v>
      </c>
      <c r="B28" s="7">
        <f t="shared" si="7"/>
        <v>41665</v>
      </c>
      <c r="C28" s="39"/>
      <c r="D28" s="40"/>
      <c r="E28" s="43"/>
      <c r="F28" s="42"/>
      <c r="G28" s="99">
        <f t="shared" si="0"/>
        <v>0</v>
      </c>
      <c r="H28" s="119" t="str">
        <f t="shared" si="9"/>
        <v/>
      </c>
      <c r="I28" s="138" t="str">
        <f t="shared" si="8"/>
        <v/>
      </c>
      <c r="J28" s="24">
        <f t="shared" si="1"/>
        <v>0</v>
      </c>
      <c r="K28" s="150" t="str">
        <f t="shared" si="10"/>
        <v/>
      </c>
      <c r="L28" s="133">
        <f t="shared" si="3"/>
        <v>1.5625</v>
      </c>
      <c r="M28" s="133">
        <f t="shared" si="4"/>
        <v>0</v>
      </c>
      <c r="N28" s="131" t="str">
        <f t="shared" si="5"/>
        <v/>
      </c>
      <c r="S28" s="117"/>
      <c r="T28" s="116"/>
      <c r="U28" s="115"/>
    </row>
    <row r="29" spans="1:24" ht="15" x14ac:dyDescent="0.2">
      <c r="A29" s="6" t="str">
        <f t="shared" si="6"/>
        <v>Mo</v>
      </c>
      <c r="B29" s="7">
        <f t="shared" si="7"/>
        <v>41666</v>
      </c>
      <c r="C29" s="39"/>
      <c r="D29" s="40"/>
      <c r="E29" s="41"/>
      <c r="F29" s="42"/>
      <c r="G29" s="99">
        <f t="shared" si="0"/>
        <v>0</v>
      </c>
      <c r="H29" s="119" t="str">
        <f t="shared" si="9"/>
        <v/>
      </c>
      <c r="I29" s="138" t="str">
        <f t="shared" si="8"/>
        <v/>
      </c>
      <c r="J29" s="24">
        <f t="shared" si="1"/>
        <v>0.3125</v>
      </c>
      <c r="K29" s="150" t="str">
        <f t="shared" si="10"/>
        <v/>
      </c>
      <c r="L29" s="133">
        <f t="shared" si="3"/>
        <v>0.3125</v>
      </c>
      <c r="M29" s="133">
        <f t="shared" si="4"/>
        <v>0</v>
      </c>
      <c r="N29" s="131" t="str">
        <f t="shared" si="5"/>
        <v/>
      </c>
      <c r="S29" s="117"/>
      <c r="T29" s="116"/>
      <c r="U29" s="115"/>
    </row>
    <row r="30" spans="1:24" ht="15" x14ac:dyDescent="0.2">
      <c r="A30" s="6" t="str">
        <f t="shared" si="6"/>
        <v>Di</v>
      </c>
      <c r="B30" s="7">
        <f t="shared" si="7"/>
        <v>41667</v>
      </c>
      <c r="C30" s="39"/>
      <c r="D30" s="40"/>
      <c r="E30" s="41"/>
      <c r="F30" s="42"/>
      <c r="G30" s="99">
        <f t="shared" si="0"/>
        <v>0</v>
      </c>
      <c r="H30" s="119" t="str">
        <f t="shared" si="9"/>
        <v/>
      </c>
      <c r="I30" s="138" t="str">
        <f t="shared" si="8"/>
        <v/>
      </c>
      <c r="J30" s="24">
        <f t="shared" si="1"/>
        <v>0.3125</v>
      </c>
      <c r="K30" s="150" t="str">
        <f t="shared" si="10"/>
        <v/>
      </c>
      <c r="L30" s="133">
        <f t="shared" si="3"/>
        <v>0.625</v>
      </c>
      <c r="M30" s="133">
        <f>IF(B30="",0,IF(WEEKDAY(B30)=2,G30,G30+M29))</f>
        <v>0</v>
      </c>
      <c r="N30" s="131" t="str">
        <f t="shared" si="5"/>
        <v/>
      </c>
      <c r="S30" s="117"/>
      <c r="T30" s="116"/>
      <c r="U30" s="115"/>
    </row>
    <row r="31" spans="1:24" ht="15" x14ac:dyDescent="0.2">
      <c r="A31" s="6" t="str">
        <f>IF(B31="","",CHOOSE(WEEKDAY(B31),"So","Mo","Di","Mi","Do","Fr","Sa"))</f>
        <v>Mi</v>
      </c>
      <c r="B31" s="7">
        <f t="shared" si="7"/>
        <v>41668</v>
      </c>
      <c r="C31" s="39"/>
      <c r="D31" s="40"/>
      <c r="E31" s="41"/>
      <c r="F31" s="42"/>
      <c r="G31" s="99">
        <f t="shared" si="0"/>
        <v>0</v>
      </c>
      <c r="H31" s="119" t="str">
        <f t="shared" si="9"/>
        <v/>
      </c>
      <c r="I31" s="138" t="str">
        <f t="shared" si="8"/>
        <v/>
      </c>
      <c r="J31" s="24">
        <f t="shared" si="1"/>
        <v>0.3125</v>
      </c>
      <c r="K31" s="150" t="str">
        <f t="shared" si="10"/>
        <v/>
      </c>
      <c r="L31" s="133">
        <f t="shared" si="3"/>
        <v>0.9375</v>
      </c>
      <c r="M31" s="133">
        <f>IF(B31="",0,IF(WEEKDAY(B31)=2,G31,G31+M30))</f>
        <v>0</v>
      </c>
      <c r="N31" s="131" t="str">
        <f t="shared" si="5"/>
        <v/>
      </c>
      <c r="S31" s="117"/>
      <c r="T31" s="116"/>
      <c r="U31" s="115"/>
    </row>
    <row r="32" spans="1:24" ht="15" x14ac:dyDescent="0.2">
      <c r="A32" s="6" t="str">
        <f>IF(B32="","",CHOOSE(WEEKDAY(B32),"So","Mo","Di","Mi","Do","Fr","Sa"))</f>
        <v>Do</v>
      </c>
      <c r="B32" s="7">
        <f>IF(B31="","",IF(MONTH(B31+1)=MONTH($B$3),B31+1,""))</f>
        <v>41669</v>
      </c>
      <c r="C32" s="39"/>
      <c r="D32" s="40"/>
      <c r="E32" s="41"/>
      <c r="F32" s="42"/>
      <c r="G32" s="99">
        <f>IF(D32&lt;&gt;0,D32-C32-E32,0)</f>
        <v>0</v>
      </c>
      <c r="H32" s="119" t="str">
        <f t="shared" si="9"/>
        <v/>
      </c>
      <c r="I32" s="138" t="str">
        <f t="shared" si="8"/>
        <v/>
      </c>
      <c r="J32" s="24">
        <f t="shared" si="1"/>
        <v>0.3125</v>
      </c>
      <c r="K32" s="150" t="str">
        <f t="shared" si="10"/>
        <v/>
      </c>
      <c r="L32" s="133">
        <f t="shared" si="3"/>
        <v>1.25</v>
      </c>
      <c r="M32" s="133">
        <f>IF(B32="",0,IF(WEEKDAY(B32)=2,G32,G32+M31))</f>
        <v>0</v>
      </c>
      <c r="N32" s="131" t="str">
        <f t="shared" si="5"/>
        <v/>
      </c>
      <c r="S32" s="117"/>
      <c r="T32" s="116"/>
      <c r="U32" s="115"/>
    </row>
    <row r="33" spans="1:22" ht="15.75" thickBot="1" x14ac:dyDescent="0.25">
      <c r="A33" s="17" t="str">
        <f>IF(B33="","",CHOOSE(WEEKDAY(B33),"So","Mo","Di","Mi","Do","Fr","Sa"))</f>
        <v>Fr</v>
      </c>
      <c r="B33" s="8">
        <f>IF(B32="","",IF(MONTH(B32+1)=MONTH($B$3),B32+1,""))</f>
        <v>41670</v>
      </c>
      <c r="C33" s="44"/>
      <c r="D33" s="98"/>
      <c r="E33" s="125"/>
      <c r="F33" s="45"/>
      <c r="G33" s="99">
        <f>IF(D33&lt;&gt;0,D33-C33-E33,0)</f>
        <v>0</v>
      </c>
      <c r="H33" s="146" t="str">
        <f t="shared" si="9"/>
        <v/>
      </c>
      <c r="I33" s="139" t="str">
        <f t="shared" si="8"/>
        <v/>
      </c>
      <c r="J33" s="25">
        <f t="shared" si="1"/>
        <v>0.3125</v>
      </c>
      <c r="K33" s="150" t="str">
        <f t="shared" si="10"/>
        <v/>
      </c>
      <c r="L33" s="133">
        <f t="shared" si="3"/>
        <v>1.5625</v>
      </c>
      <c r="M33" s="133">
        <f>IF(B33="",0,IF(WEEKDAY(B33)=2,G33,G33+M32))</f>
        <v>0</v>
      </c>
      <c r="N33" s="131" t="str">
        <f t="shared" si="5"/>
        <v/>
      </c>
      <c r="S33" s="117"/>
      <c r="T33" s="116"/>
      <c r="U33" s="115"/>
    </row>
    <row r="34" spans="1:22" ht="25.5" customHeight="1" x14ac:dyDescent="0.2">
      <c r="D34" s="96"/>
      <c r="F34" s="124" t="s">
        <v>61</v>
      </c>
      <c r="G34" s="120">
        <f>SUM(G3:G33)</f>
        <v>0</v>
      </c>
      <c r="H34" s="136">
        <f>IF(J34-G34&gt;=0,J34-G34,G34-J34)</f>
        <v>6.5625</v>
      </c>
      <c r="I34" s="126"/>
      <c r="J34" s="120">
        <f>SUM(J3:J33)</f>
        <v>6.5625</v>
      </c>
      <c r="K34" s="94"/>
      <c r="L34" s="133">
        <f>L33</f>
        <v>1.5625</v>
      </c>
      <c r="M34" s="145"/>
      <c r="N34" s="133"/>
      <c r="R34" s="94"/>
      <c r="S34" s="87"/>
      <c r="T34" s="5"/>
      <c r="U34" s="111"/>
      <c r="V34" s="5"/>
    </row>
    <row r="35" spans="1:22" x14ac:dyDescent="0.2">
      <c r="D35" s="87"/>
      <c r="E35" s="87"/>
      <c r="F35" s="97" t="s">
        <v>26</v>
      </c>
      <c r="G35" s="87"/>
      <c r="H35" s="87"/>
      <c r="J35" s="116"/>
      <c r="S35" s="87"/>
      <c r="T35" s="87"/>
      <c r="U35" s="5"/>
      <c r="V35" s="5"/>
    </row>
    <row r="36" spans="1:22" x14ac:dyDescent="0.2">
      <c r="D36" s="87"/>
      <c r="E36" s="87"/>
      <c r="F36" s="97" t="s">
        <v>27</v>
      </c>
      <c r="G36" s="87"/>
      <c r="H36" s="87"/>
      <c r="I36" s="95"/>
      <c r="S36" s="87"/>
      <c r="T36" s="87"/>
      <c r="U36" s="5"/>
      <c r="V36" s="5"/>
    </row>
    <row r="37" spans="1:22" x14ac:dyDescent="0.2">
      <c r="D37" s="87"/>
      <c r="E37" s="87"/>
      <c r="F37" s="97" t="s">
        <v>28</v>
      </c>
      <c r="G37" s="87"/>
      <c r="H37" s="87"/>
      <c r="S37" s="87"/>
      <c r="T37" s="87"/>
      <c r="U37" s="5"/>
      <c r="V37" s="5"/>
    </row>
    <row r="38" spans="1:22" x14ac:dyDescent="0.2">
      <c r="D38" s="87"/>
      <c r="E38" s="87"/>
      <c r="F38" s="87"/>
      <c r="G38" s="87"/>
      <c r="H38" s="87"/>
      <c r="I38" s="87"/>
      <c r="S38" s="87"/>
      <c r="T38" s="87"/>
      <c r="U38" s="5"/>
      <c r="V38" s="5"/>
    </row>
    <row r="39" spans="1:22" ht="13.5" thickBot="1" x14ac:dyDescent="0.25">
      <c r="D39" s="87"/>
      <c r="E39" s="87"/>
      <c r="F39" s="87"/>
      <c r="G39" s="87"/>
      <c r="H39" s="87"/>
      <c r="I39" s="87"/>
      <c r="S39" s="87"/>
      <c r="T39" s="87"/>
      <c r="U39" s="5"/>
      <c r="V39" s="5"/>
    </row>
    <row r="40" spans="1:22" s="79" customFormat="1" ht="13.5" customHeight="1" thickBot="1" x14ac:dyDescent="0.4">
      <c r="B40" s="18">
        <v>2014</v>
      </c>
      <c r="D40" s="88"/>
      <c r="E40" s="88"/>
      <c r="F40" s="89"/>
      <c r="G40" s="89"/>
      <c r="H40" s="89"/>
      <c r="I40" s="89"/>
      <c r="J40" s="78"/>
      <c r="K40" s="102"/>
      <c r="L40" s="102"/>
      <c r="M40" s="102"/>
      <c r="N40" s="102"/>
      <c r="Q40" s="88"/>
      <c r="R40" s="88"/>
      <c r="S40" s="88"/>
      <c r="T40" s="88"/>
    </row>
    <row r="41" spans="1:22" s="79" customFormat="1" ht="13.5" customHeight="1" thickBot="1" x14ac:dyDescent="0.4">
      <c r="B41" s="12"/>
      <c r="E41" s="88"/>
      <c r="F41" s="90" t="s">
        <v>20</v>
      </c>
      <c r="G41" s="91" t="s">
        <v>0</v>
      </c>
      <c r="H41" s="89"/>
      <c r="I41" s="104" t="s">
        <v>32</v>
      </c>
      <c r="J41" s="105">
        <f>B40</f>
        <v>2014</v>
      </c>
      <c r="L41" s="102"/>
      <c r="M41" s="102"/>
      <c r="N41" s="102"/>
      <c r="Q41" s="88"/>
      <c r="R41" s="88"/>
      <c r="S41" s="88"/>
      <c r="T41" s="88"/>
    </row>
    <row r="42" spans="1:22" s="79" customFormat="1" ht="13.5" customHeight="1" thickBot="1" x14ac:dyDescent="0.4">
      <c r="B42" s="55">
        <v>1</v>
      </c>
      <c r="E42" s="88"/>
      <c r="F42" s="89"/>
      <c r="G42" s="89"/>
      <c r="H42" s="91"/>
      <c r="I42" s="158" t="s">
        <v>33</v>
      </c>
      <c r="J42" s="106">
        <f>MOD(J41,19)</f>
        <v>0</v>
      </c>
      <c r="L42" s="102"/>
      <c r="M42" s="102"/>
      <c r="N42" s="102"/>
      <c r="Q42" s="88"/>
      <c r="R42" s="88"/>
      <c r="S42" s="88"/>
      <c r="T42" s="88"/>
    </row>
    <row r="43" spans="1:22" s="79" customFormat="1" ht="13.5" customHeight="1" thickBot="1" x14ac:dyDescent="0.25">
      <c r="B43" s="12"/>
      <c r="E43" s="102">
        <f>DATEVALUE(CONCATENATE("01.01.",$B$40))</f>
        <v>41640</v>
      </c>
      <c r="F43" s="92" t="s">
        <v>17</v>
      </c>
      <c r="G43" s="134">
        <f t="shared" ref="G43:G58" si="11">E43</f>
        <v>41640</v>
      </c>
      <c r="I43" s="158"/>
      <c r="J43" s="106">
        <f>MOD(J41,4)</f>
        <v>2</v>
      </c>
      <c r="L43" s="102"/>
      <c r="N43" s="102"/>
      <c r="Q43" s="88"/>
      <c r="R43" s="88"/>
      <c r="S43" s="88"/>
      <c r="T43" s="88"/>
    </row>
    <row r="44" spans="1:22" s="79" customFormat="1" ht="13.5" customHeight="1" thickBot="1" x14ac:dyDescent="0.25">
      <c r="B44" s="19">
        <v>37.5</v>
      </c>
      <c r="C44" s="94"/>
      <c r="E44" s="102">
        <f>DATEVALUE(CONCATENATE("06.01.",$B$40))</f>
        <v>41645</v>
      </c>
      <c r="F44" s="90" t="s">
        <v>18</v>
      </c>
      <c r="G44" s="134">
        <f t="shared" si="11"/>
        <v>41645</v>
      </c>
      <c r="I44" s="158"/>
      <c r="J44" s="106">
        <f>MOD(J41,7)</f>
        <v>5</v>
      </c>
      <c r="L44" s="102"/>
      <c r="M44" s="102"/>
      <c r="N44" s="102"/>
      <c r="Q44" s="88"/>
      <c r="R44" s="88"/>
      <c r="S44" s="88"/>
      <c r="T44" s="88"/>
    </row>
    <row r="45" spans="1:22" s="79" customFormat="1" ht="13.5" customHeight="1" thickBot="1" x14ac:dyDescent="0.25">
      <c r="B45" s="12"/>
      <c r="E45" s="135">
        <f>DATEVALUE(J$58)-2</f>
        <v>41747</v>
      </c>
      <c r="F45" s="93" t="s">
        <v>7</v>
      </c>
      <c r="G45" s="134">
        <f t="shared" si="11"/>
        <v>41747</v>
      </c>
      <c r="I45" s="158"/>
      <c r="J45" s="106">
        <f>TRUNC((8*(TRUNC(J41/100))+13)/25)-2</f>
        <v>4</v>
      </c>
      <c r="L45" s="102"/>
      <c r="M45" s="102"/>
      <c r="N45" s="102"/>
      <c r="Q45" s="88"/>
      <c r="R45" s="88"/>
      <c r="S45" s="88"/>
      <c r="T45" s="88"/>
    </row>
    <row r="46" spans="1:22" s="79" customFormat="1" ht="13.5" customHeight="1" thickBot="1" x14ac:dyDescent="0.25">
      <c r="B46" s="18">
        <v>5</v>
      </c>
      <c r="E46" s="135">
        <f>DATEVALUE(J$58)</f>
        <v>41749</v>
      </c>
      <c r="F46" s="93" t="s">
        <v>34</v>
      </c>
      <c r="G46" s="134">
        <f t="shared" si="11"/>
        <v>41749</v>
      </c>
      <c r="I46" s="158"/>
      <c r="J46" s="106">
        <f>TRUNC(J41/100)-TRUNC(J41/400)-2</f>
        <v>13</v>
      </c>
      <c r="L46" s="102"/>
      <c r="M46" s="102"/>
      <c r="N46" s="102"/>
      <c r="Q46" s="88"/>
      <c r="R46" s="88"/>
      <c r="S46" s="88"/>
      <c r="T46" s="88"/>
    </row>
    <row r="47" spans="1:22" s="79" customFormat="1" ht="13.5" customHeight="1" thickBot="1" x14ac:dyDescent="0.25">
      <c r="B47" s="12"/>
      <c r="E47" s="135">
        <f>DATEVALUE(J$58)+1</f>
        <v>41750</v>
      </c>
      <c r="F47" s="93" t="s">
        <v>8</v>
      </c>
      <c r="G47" s="134">
        <f t="shared" si="11"/>
        <v>41750</v>
      </c>
      <c r="I47" s="158"/>
      <c r="J47" s="106">
        <f>MOD(15+J46-J45,30)</f>
        <v>24</v>
      </c>
      <c r="L47" s="102"/>
      <c r="M47" s="102"/>
      <c r="N47" s="102"/>
      <c r="Q47" s="88"/>
      <c r="R47" s="88"/>
      <c r="S47" s="88"/>
      <c r="T47" s="88"/>
    </row>
    <row r="48" spans="1:22" s="79" customFormat="1" ht="13.5" customHeight="1" thickBot="1" x14ac:dyDescent="0.25">
      <c r="B48" s="68">
        <v>0.3125</v>
      </c>
      <c r="E48" s="102">
        <f>DATEVALUE(CONCATENATE("01.05.",$B$40))</f>
        <v>41760</v>
      </c>
      <c r="F48" s="90" t="s">
        <v>19</v>
      </c>
      <c r="G48" s="134">
        <f t="shared" si="11"/>
        <v>41760</v>
      </c>
      <c r="I48" s="158"/>
      <c r="J48" s="106">
        <f>MOD(6+J46,7)</f>
        <v>5</v>
      </c>
      <c r="L48" s="102"/>
      <c r="M48" s="102"/>
      <c r="N48" s="102"/>
      <c r="Q48" s="88"/>
      <c r="R48" s="88"/>
      <c r="S48" s="88"/>
      <c r="T48" s="88"/>
    </row>
    <row r="49" spans="2:20" s="79" customFormat="1" ht="13.5" customHeight="1" thickBot="1" x14ac:dyDescent="0.25">
      <c r="B49" s="61"/>
      <c r="E49" s="135">
        <f>DATEVALUE(J$58)+39</f>
        <v>41788</v>
      </c>
      <c r="F49" s="93" t="s">
        <v>9</v>
      </c>
      <c r="G49" s="134">
        <f t="shared" si="11"/>
        <v>41788</v>
      </c>
      <c r="I49" s="158"/>
      <c r="J49" s="106">
        <f>MOD(J47+19*J42,30)</f>
        <v>24</v>
      </c>
      <c r="L49" s="102"/>
      <c r="M49" s="102"/>
      <c r="N49" s="102"/>
      <c r="Q49" s="88"/>
      <c r="R49" s="88"/>
      <c r="S49" s="88"/>
      <c r="T49" s="88"/>
    </row>
    <row r="50" spans="2:20" s="79" customFormat="1" ht="13.5" customHeight="1" thickBot="1" x14ac:dyDescent="0.25">
      <c r="B50" s="68">
        <v>0.3125</v>
      </c>
      <c r="E50" s="135">
        <f>DATEVALUE(J$58)+49</f>
        <v>41798</v>
      </c>
      <c r="F50" s="93" t="s">
        <v>39</v>
      </c>
      <c r="G50" s="134">
        <f t="shared" si="11"/>
        <v>41798</v>
      </c>
      <c r="I50" s="158"/>
      <c r="J50" s="106">
        <f>IF(J49=29,28,IF(AND(J49=28,J42&gt;=11),27,IF(AND(J49&lt;28,J49&gt;29),,J49)))</f>
        <v>24</v>
      </c>
      <c r="L50" s="102"/>
      <c r="M50" s="102"/>
      <c r="N50" s="102"/>
      <c r="Q50" s="88"/>
      <c r="R50" s="88"/>
      <c r="S50" s="88"/>
      <c r="T50" s="88"/>
    </row>
    <row r="51" spans="2:20" s="79" customFormat="1" ht="13.5" customHeight="1" thickBot="1" x14ac:dyDescent="0.25">
      <c r="B51" s="61"/>
      <c r="E51" s="135">
        <f>DATEVALUE(J$58)+50</f>
        <v>41799</v>
      </c>
      <c r="F51" s="58" t="s">
        <v>10</v>
      </c>
      <c r="G51" s="134">
        <f t="shared" si="11"/>
        <v>41799</v>
      </c>
      <c r="I51" s="158"/>
      <c r="J51" s="106">
        <f>MOD(2*J43+4*J44+6*J50+J48,7)</f>
        <v>5</v>
      </c>
      <c r="L51" s="102"/>
      <c r="M51" s="102"/>
      <c r="N51" s="102"/>
      <c r="Q51" s="88"/>
      <c r="R51" s="88"/>
      <c r="S51" s="88"/>
      <c r="T51" s="88"/>
    </row>
    <row r="52" spans="2:20" s="79" customFormat="1" ht="13.5" customHeight="1" thickBot="1" x14ac:dyDescent="0.25">
      <c r="B52" s="68">
        <v>0.3125</v>
      </c>
      <c r="E52" s="135">
        <f>DATEVALUE(J$58)+60</f>
        <v>41809</v>
      </c>
      <c r="F52" s="93" t="s">
        <v>11</v>
      </c>
      <c r="G52" s="134">
        <f t="shared" si="11"/>
        <v>41809</v>
      </c>
      <c r="I52" s="158"/>
      <c r="J52" s="106">
        <f>J50+J51+1</f>
        <v>30</v>
      </c>
      <c r="L52" s="102"/>
      <c r="M52" s="102"/>
      <c r="N52" s="102"/>
      <c r="Q52" s="88"/>
      <c r="R52" s="88"/>
      <c r="S52" s="88"/>
      <c r="T52" s="88"/>
    </row>
    <row r="53" spans="2:20" s="79" customFormat="1" ht="13.5" customHeight="1" thickBot="1" x14ac:dyDescent="0.25">
      <c r="B53" s="61"/>
      <c r="E53" s="102">
        <f>DATEVALUE(CONCATENATE("15.08.",$B$40))</f>
        <v>41866</v>
      </c>
      <c r="F53" s="92" t="s">
        <v>37</v>
      </c>
      <c r="G53" s="134">
        <f t="shared" si="11"/>
        <v>41866</v>
      </c>
      <c r="I53" s="158"/>
      <c r="J53" s="104">
        <f>DATEVALUE(CONCATENATE("21.märz",J41))</f>
        <v>41719</v>
      </c>
      <c r="L53" s="102"/>
      <c r="M53" s="102"/>
      <c r="N53" s="102"/>
      <c r="Q53" s="88"/>
      <c r="R53" s="88"/>
      <c r="S53" s="88"/>
      <c r="T53" s="88"/>
    </row>
    <row r="54" spans="2:20" s="79" customFormat="1" ht="13.5" customHeight="1" thickBot="1" x14ac:dyDescent="0.25">
      <c r="B54" s="68">
        <v>0.3125</v>
      </c>
      <c r="E54" s="102">
        <f>DATEVALUE(CONCATENATE("03.10.",$B$40))</f>
        <v>41915</v>
      </c>
      <c r="F54" s="92" t="s">
        <v>12</v>
      </c>
      <c r="G54" s="134">
        <f t="shared" si="11"/>
        <v>41915</v>
      </c>
      <c r="I54" s="104" t="s">
        <v>34</v>
      </c>
      <c r="J54" s="140">
        <f>J52+J53</f>
        <v>41749</v>
      </c>
      <c r="K54" s="140"/>
      <c r="L54" s="102"/>
      <c r="M54" s="102"/>
      <c r="N54" s="102"/>
      <c r="Q54" s="88"/>
      <c r="R54" s="88"/>
      <c r="S54" s="88"/>
      <c r="T54" s="88"/>
    </row>
    <row r="55" spans="2:20" s="79" customFormat="1" ht="13.5" customHeight="1" thickBot="1" x14ac:dyDescent="0.25">
      <c r="B55" s="61"/>
      <c r="E55" s="102">
        <f>DATEVALUE(CONCATENATE("01.11.",$B$40))</f>
        <v>41944</v>
      </c>
      <c r="F55" s="92" t="s">
        <v>13</v>
      </c>
      <c r="G55" s="134">
        <f t="shared" si="11"/>
        <v>41944</v>
      </c>
      <c r="I55" s="104" t="s">
        <v>21</v>
      </c>
      <c r="J55" s="107">
        <f>DAY(J54)</f>
        <v>20</v>
      </c>
      <c r="L55" s="102"/>
      <c r="M55" s="102"/>
      <c r="N55" s="102"/>
      <c r="Q55" s="88"/>
      <c r="R55" s="88"/>
      <c r="S55" s="88"/>
      <c r="T55" s="88"/>
    </row>
    <row r="56" spans="2:20" s="79" customFormat="1" ht="13.5" customHeight="1" thickBot="1" x14ac:dyDescent="0.25">
      <c r="B56" s="68">
        <v>0.3125</v>
      </c>
      <c r="E56" s="102">
        <f>DATEVALUE(CONCATENATE("24.12.",$B$40))</f>
        <v>41997</v>
      </c>
      <c r="F56" s="92" t="s">
        <v>14</v>
      </c>
      <c r="G56" s="134">
        <f t="shared" si="11"/>
        <v>41997</v>
      </c>
      <c r="I56" s="107" t="s">
        <v>35</v>
      </c>
      <c r="J56" s="108">
        <f>MONTH(J54)</f>
        <v>4</v>
      </c>
      <c r="L56" s="102"/>
      <c r="M56" s="102"/>
      <c r="N56" s="102"/>
      <c r="Q56" s="88"/>
      <c r="R56" s="88"/>
      <c r="S56" s="88"/>
      <c r="T56" s="88"/>
    </row>
    <row r="57" spans="2:20" s="79" customFormat="1" ht="13.5" customHeight="1" thickBot="1" x14ac:dyDescent="0.25">
      <c r="B57" s="66"/>
      <c r="E57" s="102">
        <f>DATEVALUE(CONCATENATE("25.12.",$B$40))</f>
        <v>41998</v>
      </c>
      <c r="F57" s="92" t="s">
        <v>15</v>
      </c>
      <c r="G57" s="134">
        <f t="shared" si="11"/>
        <v>41998</v>
      </c>
      <c r="I57" s="107" t="s">
        <v>32</v>
      </c>
      <c r="J57" s="104">
        <f>YEAR(J54)</f>
        <v>2014</v>
      </c>
      <c r="L57" s="102"/>
      <c r="M57" s="102"/>
      <c r="N57" s="102"/>
      <c r="Q57" s="88"/>
      <c r="R57" s="88"/>
      <c r="S57" s="88"/>
      <c r="T57" s="88"/>
    </row>
    <row r="58" spans="2:20" s="79" customFormat="1" ht="13.5" customHeight="1" thickBot="1" x14ac:dyDescent="0.25">
      <c r="B58" s="69">
        <v>0</v>
      </c>
      <c r="E58" s="102">
        <f>DATEVALUE(CONCATENATE("26.12.",$B$40))</f>
        <v>41999</v>
      </c>
      <c r="F58" s="92" t="s">
        <v>16</v>
      </c>
      <c r="G58" s="134">
        <f t="shared" si="11"/>
        <v>41999</v>
      </c>
      <c r="I58" s="58"/>
      <c r="J58" s="109" t="str">
        <f>CONCATENATE(J55,".",J56,".",J57)</f>
        <v>20.4.2014</v>
      </c>
      <c r="L58" s="102"/>
      <c r="M58" s="102"/>
      <c r="N58" s="102"/>
      <c r="O58" s="88"/>
      <c r="P58" s="88"/>
      <c r="Q58" s="88"/>
      <c r="R58" s="88"/>
      <c r="S58" s="88"/>
      <c r="T58" s="88"/>
    </row>
    <row r="59" spans="2:20" s="5" customFormat="1" ht="13.5" customHeight="1" thickBot="1" x14ac:dyDescent="0.4">
      <c r="B59" s="50"/>
      <c r="J59" s="23"/>
      <c r="K59" s="100"/>
      <c r="L59" s="101"/>
      <c r="M59" s="100"/>
      <c r="N59" s="100"/>
      <c r="O59" s="87"/>
      <c r="P59" s="87"/>
      <c r="Q59" s="87"/>
      <c r="R59" s="87"/>
      <c r="S59" s="87"/>
      <c r="T59" s="87"/>
    </row>
    <row r="60" spans="2:20" s="5" customFormat="1" ht="13.5" customHeight="1" thickBot="1" x14ac:dyDescent="0.25">
      <c r="B60" s="69">
        <v>0</v>
      </c>
      <c r="J60" s="23"/>
      <c r="K60" s="100"/>
      <c r="L60" s="101"/>
      <c r="M60" s="100"/>
      <c r="N60" s="100"/>
      <c r="O60" s="87"/>
      <c r="P60" s="87"/>
      <c r="Q60" s="87"/>
      <c r="R60" s="87"/>
      <c r="S60" s="87"/>
      <c r="T60" s="87"/>
    </row>
    <row r="61" spans="2:20" s="5" customFormat="1" ht="13.5" customHeight="1" x14ac:dyDescent="0.2">
      <c r="J61" s="23"/>
      <c r="K61" s="100"/>
      <c r="L61" s="101"/>
      <c r="M61" s="100"/>
      <c r="N61" s="100"/>
      <c r="O61" s="87"/>
      <c r="P61" s="87"/>
      <c r="Q61" s="87"/>
      <c r="R61" s="87"/>
      <c r="S61" s="87"/>
      <c r="T61" s="87"/>
    </row>
    <row r="62" spans="2:20" s="5" customFormat="1" ht="13.5" customHeight="1" x14ac:dyDescent="0.2">
      <c r="B62" s="77"/>
      <c r="J62" s="23"/>
      <c r="K62" s="100"/>
      <c r="L62" s="101"/>
      <c r="M62" s="100"/>
      <c r="N62" s="100"/>
      <c r="O62" s="87"/>
      <c r="P62" s="87"/>
      <c r="Q62" s="87"/>
      <c r="R62" s="87"/>
      <c r="S62" s="87"/>
      <c r="T62" s="87"/>
    </row>
    <row r="63" spans="2:20" s="5" customFormat="1" ht="13.5" customHeight="1" x14ac:dyDescent="0.2">
      <c r="J63" s="23"/>
      <c r="K63" s="100"/>
      <c r="L63" s="101"/>
      <c r="M63" s="100"/>
      <c r="N63" s="100"/>
      <c r="O63" s="87"/>
      <c r="P63" s="87"/>
      <c r="Q63" s="87"/>
      <c r="R63" s="87"/>
      <c r="S63" s="87"/>
      <c r="T63" s="87"/>
    </row>
    <row r="64" spans="2:20" s="5" customFormat="1" ht="13.5" customHeight="1" x14ac:dyDescent="0.2">
      <c r="J64" s="23"/>
      <c r="K64" s="100"/>
      <c r="L64" s="101"/>
      <c r="M64" s="100"/>
      <c r="N64" s="100"/>
      <c r="O64" s="87"/>
      <c r="P64" s="87"/>
      <c r="Q64" s="87"/>
      <c r="R64" s="87"/>
      <c r="S64" s="87"/>
      <c r="T64" s="87"/>
    </row>
  </sheetData>
  <mergeCells count="6">
    <mergeCell ref="I42:I53"/>
    <mergeCell ref="A1:A2"/>
    <mergeCell ref="B1:B2"/>
    <mergeCell ref="J1:J2"/>
    <mergeCell ref="C1:D1"/>
    <mergeCell ref="E1:E2"/>
  </mergeCells>
  <phoneticPr fontId="13" type="noConversion"/>
  <conditionalFormatting sqref="A3:A33">
    <cfRule type="cellIs" dxfId="6" priority="19" operator="equal">
      <formula>"Sa"</formula>
    </cfRule>
    <cfRule type="cellIs" dxfId="5" priority="20" operator="equal">
      <formula>"So"</formula>
    </cfRule>
  </conditionalFormatting>
  <conditionalFormatting sqref="G3:G33">
    <cfRule type="cellIs" dxfId="4" priority="17" operator="equal">
      <formula>0</formula>
    </cfRule>
  </conditionalFormatting>
  <conditionalFormatting sqref="I36 J3:J33">
    <cfRule type="cellIs" dxfId="3" priority="11" stopIfTrue="1" operator="greaterThan">
      <formula>0</formula>
    </cfRule>
  </conditionalFormatting>
  <conditionalFormatting sqref="H34">
    <cfRule type="expression" dxfId="2" priority="22">
      <formula>$J$34&gt;$G$34</formula>
    </cfRule>
  </conditionalFormatting>
  <conditionalFormatting sqref="H3:H33">
    <cfRule type="expression" dxfId="1" priority="24">
      <formula>L3&gt;M3</formula>
    </cfRule>
  </conditionalFormatting>
  <conditionalFormatting sqref="I2">
    <cfRule type="cellIs" dxfId="0" priority="1" operator="equal">
      <formula>0</formula>
    </cfRule>
  </conditionalFormatting>
  <printOptions horizontalCentered="1"/>
  <pageMargins left="0.23622047244094491" right="0.23622047244094491" top="0.74803149606299213" bottom="0.19685039370078741" header="0.31496062992125984" footer="0.31496062992125984"/>
  <pageSetup paperSize="9" orientation="landscape" horizontalDpi="4294967293" verticalDpi="0" r:id="rId1"/>
  <ignoredErrors>
    <ignoredError sqref="B3 J41" unlockedFormula="1"/>
  </ignoredError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Startseite</vt:lpstr>
      <vt:lpstr>Blanko</vt:lpstr>
      <vt:lpstr>Blanko!Druckbereich</vt:lpstr>
      <vt:lpstr>Startseite!Druckbereich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dc:creator>
  <cp:lastModifiedBy>Max</cp:lastModifiedBy>
  <cp:lastPrinted>2014-08-17T16:43:09Z</cp:lastPrinted>
  <dcterms:created xsi:type="dcterms:W3CDTF">2014-02-13T20:18:38Z</dcterms:created>
  <dcterms:modified xsi:type="dcterms:W3CDTF">2014-08-26T19:43:29Z</dcterms:modified>
</cp:coreProperties>
</file>